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76" yWindow="44251" windowWidth="24240" windowHeight="13740" tabRatio="989" activeTab="0"/>
  </bookViews>
  <sheets>
    <sheet name="Présentation" sheetId="1" r:id="rId1"/>
    <sheet name="Période 1" sheetId="2" r:id="rId2"/>
    <sheet name="Période 2" sheetId="3" r:id="rId3"/>
    <sheet name="Période 3" sheetId="4" r:id="rId4"/>
    <sheet name="Période 4" sheetId="5" r:id="rId5"/>
    <sheet name="Période 5" sheetId="6" r:id="rId6"/>
    <sheet name="Gestion" sheetId="7" state="hidden" r:id="rId7"/>
  </sheets>
  <definedNames>
    <definedName name="AnnéeChoisie">'Gestion'!$B$2</definedName>
    <definedName name="Excel_BuiltIn_Print_Area" localSheetId="1">'Période 1'!$A$1:$S$33</definedName>
    <definedName name="Période_1">NA()</definedName>
    <definedName name="Période_2">NA()</definedName>
    <definedName name="_xlnm.Print_Area" localSheetId="1">'Période 1'!$A$1:$S$53</definedName>
    <definedName name="_xlnm.Print_Area" localSheetId="2">'Période 2'!$A$1:$S$51</definedName>
    <definedName name="_xlnm.Print_Area" localSheetId="3">'Période 3'!$A$1:$S$43</definedName>
    <definedName name="_xlnm.Print_Area" localSheetId="4">'Période 4'!$A$1:$S$43</definedName>
    <definedName name="_xlnm.Print_Area" localSheetId="5">'Période 5'!$A$1:$S$43</definedName>
    <definedName name="_xlnm.Print_Area" localSheetId="0">'Présentation'!$A$1:$O$64</definedName>
    <definedName name="ZoneChoisie">'Gestion'!$B$1</definedName>
  </definedNames>
  <calcPr fullCalcOnLoad="1"/>
</workbook>
</file>

<file path=xl/sharedStrings.xml><?xml version="1.0" encoding="utf-8"?>
<sst xmlns="http://schemas.openxmlformats.org/spreadsheetml/2006/main" count="469" uniqueCount="76">
  <si>
    <t>Nom :</t>
  </si>
  <si>
    <t>Prénom :</t>
  </si>
  <si>
    <t>École de rattachement :</t>
  </si>
  <si>
    <t>Circonscription :</t>
  </si>
  <si>
    <t>Saisir l'année scolaire et la zone académique ci-dessous</t>
  </si>
  <si>
    <t>2017-2018</t>
  </si>
  <si>
    <t>Zone A</t>
  </si>
  <si>
    <t>du</t>
  </si>
  <si>
    <t>au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</si>
  <si>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</si>
  <si>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</si>
  <si>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</si>
  <si>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</si>
  <si>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</si>
  <si>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</si>
  <si>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</si>
  <si>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</si>
  <si>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>Dans les cellules "école", inscrire pour mémoire, le nom de l'école d'exercice.</t>
    </r>
    <r>
      <rPr>
        <b/>
        <i/>
        <sz val="10"/>
        <color indexed="55"/>
        <rFont val="Arial"/>
        <family val="2"/>
      </rPr>
      <t>Dans les cellules bleues, saisir la durée horaire effectuée : Pour 6 h de classe, saisir : 6:00 ; pour 5h30, saisir : 5:30 ; etc …</t>
    </r>
  </si>
  <si>
    <t>Solde 
à récupérer*
sur la
période</t>
  </si>
  <si>
    <t>Récupération des heures</t>
  </si>
  <si>
    <t>Indiquer ci-contre les dates (pour mémoire) ainsi que les heures récupérées sur la période.</t>
  </si>
  <si>
    <t>date</t>
  </si>
  <si>
    <t>heures</t>
  </si>
  <si>
    <t>Total 
récupéré sur la période</t>
  </si>
  <si>
    <t>Reste à 
récupérer sur l'année</t>
  </si>
  <si>
    <t>Les choix de l'année scolaire et de la zone académique se font dans l'onglet « Période 1 »</t>
  </si>
  <si>
    <t>Cumul à récupérer 
sur l'année</t>
  </si>
  <si>
    <t>Zone acad. choisie :</t>
  </si>
  <si>
    <t>Dans les calendriers ci-dessous, la « vacance » du vendredi de l'ascension est modifiable indépendamment pour chaque zone. 
Il se peut en effet que certains recteurs décident d'ajustements locaux : en particulier en cas de « non vacance ».</t>
  </si>
  <si>
    <t>Identifiants de la Section :</t>
  </si>
  <si>
    <t>Année scolaire choisie :</t>
  </si>
  <si>
    <t>2015-2016</t>
  </si>
  <si>
    <t>2016-2017</t>
  </si>
  <si>
    <t>Congés</t>
  </si>
  <si>
    <t>Zone B</t>
  </si>
  <si>
    <t>Zone C</t>
  </si>
  <si>
    <t>ZONE A</t>
  </si>
  <si>
    <t>ZONE B</t>
  </si>
  <si>
    <t>ZONE C</t>
  </si>
  <si>
    <t>Pré-rentrée</t>
  </si>
  <si>
    <t>Rentrée</t>
  </si>
  <si>
    <t>Toussaint Début</t>
  </si>
  <si>
    <t>Les quatre cellules ci-dessus servent à renseigner le cartouche d'identification présent en haut de chaque feuille de période.
La deuxième cellule doit obligatoirement être l'adresse de courriel.
La quatrième cellule peut être vide.</t>
  </si>
  <si>
    <t>Toussaint Fin</t>
  </si>
  <si>
    <t>Noël Début</t>
  </si>
  <si>
    <t>Noël Fin</t>
  </si>
  <si>
    <t>Hiver Début</t>
  </si>
  <si>
    <t>Hiver Fin</t>
  </si>
  <si>
    <t>Printemps Début</t>
  </si>
  <si>
    <t>Printemps Fin</t>
  </si>
  <si>
    <t>Vendredi Ascension</t>
  </si>
  <si>
    <t>vaqué</t>
  </si>
  <si>
    <t>non vaqué</t>
  </si>
  <si>
    <t>Sortie</t>
  </si>
  <si>
    <t>Index des choix à proposer 
sur le premier onglet</t>
  </si>
  <si>
    <t>Fériés</t>
  </si>
  <si>
    <t>Armistice 1918</t>
  </si>
  <si>
    <t>Ascension</t>
  </si>
  <si>
    <t>Ascension (vendredi de)</t>
  </si>
  <si>
    <t>Assomption</t>
  </si>
  <si>
    <t>Fête du Travail</t>
  </si>
  <si>
    <t>Fête nationale</t>
  </si>
  <si>
    <t>Jour de l'an</t>
  </si>
  <si>
    <t>Noël</t>
  </si>
  <si>
    <t>Pâques</t>
  </si>
  <si>
    <t>Pâques (lundi de)</t>
  </si>
  <si>
    <t>Pentecôte</t>
  </si>
  <si>
    <t>Pentecôte (lundi de)</t>
  </si>
  <si>
    <t>Toussaint</t>
  </si>
  <si>
    <t>Victoire 1945</t>
  </si>
  <si>
    <t>Ce fichier ne peut pas comptabiliser les heures effectuées en trop au cours des semaines « incomplètes ». 
Il vous faudra compter ces heures manuellement.</t>
  </si>
  <si>
    <t>ANNEE($B$5+150)</t>
  </si>
  <si>
    <t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t>
  </si>
  <si>
    <t>SNUipp-FSU 63</t>
  </si>
  <si>
    <t>snu63@snuipp.fr</t>
  </si>
  <si>
    <t>04.73.31.43.72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</si>
</sst>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\ 00\ 00\ 00"/>
    <numFmt numFmtId="165" formatCode="dd/mm"/>
    <numFmt numFmtId="166" formatCode="dddd\,\ d\ mmmm"/>
    <numFmt numFmtId="167" formatCode="[hh]:mm"/>
    <numFmt numFmtId="168" formatCode="h:mm;@"/>
    <numFmt numFmtId="169" formatCode="\+hh:mm\ ;\-hh:mm\ "/>
    <numFmt numFmtId="170" formatCode="\+[hh]:mm;\-[hh]:mm"/>
    <numFmt numFmtId="171" formatCode="ddd\-dd\-mmm"/>
    <numFmt numFmtId="172" formatCode="&quot;VRAI&quot;;&quot;VRAI&quot;;&quot;FAUX&quot;"/>
    <numFmt numFmtId="173" formatCode="\+0.00\ ;\-0.00\ "/>
    <numFmt numFmtId="174" formatCode="yyyy"/>
    <numFmt numFmtId="175" formatCode="dddd\,\ "/>
    <numFmt numFmtId="176" formatCode="ddd"/>
    <numFmt numFmtId="177" formatCode="ddd\ d\ mmm\ yy"/>
    <numFmt numFmtId="178" formatCode="[$-40C]d\ mmmm\ yyyy;@"/>
  </numFmts>
  <fonts count="70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0"/>
      <color indexed="5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1"/>
      <color indexed="14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b/>
      <sz val="10"/>
      <color indexed="14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sz val="10"/>
      <color indexed="14"/>
      <name val="Arial"/>
      <family val="2"/>
    </font>
    <font>
      <b/>
      <i/>
      <sz val="8"/>
      <color indexed="15"/>
      <name val="Arial"/>
      <family val="2"/>
    </font>
    <font>
      <sz val="8"/>
      <color indexed="14"/>
      <name val="Arial"/>
      <family val="2"/>
    </font>
    <font>
      <sz val="10"/>
      <color indexed="55"/>
      <name val="Arial"/>
      <family val="2"/>
    </font>
    <font>
      <b/>
      <sz val="10"/>
      <color indexed="31"/>
      <name val="Arial"/>
      <family val="2"/>
    </font>
    <font>
      <i/>
      <sz val="10"/>
      <color indexed="55"/>
      <name val="Arial"/>
      <family val="2"/>
    </font>
    <font>
      <b/>
      <sz val="10"/>
      <color indexed="45"/>
      <name val="Arial"/>
      <family val="2"/>
    </font>
    <font>
      <b/>
      <sz val="22"/>
      <color indexed="31"/>
      <name val="Franklin Gothic Demi"/>
      <family val="0"/>
    </font>
    <font>
      <b/>
      <sz val="10"/>
      <color indexed="31"/>
      <name val="Franklin Gothic Demi"/>
      <family val="0"/>
    </font>
    <font>
      <sz val="11"/>
      <color indexed="31"/>
      <name val="Calibri"/>
      <family val="0"/>
    </font>
    <font>
      <b/>
      <sz val="14"/>
      <color indexed="55"/>
      <name val="Calibri"/>
      <family val="0"/>
    </font>
    <font>
      <b/>
      <sz val="12"/>
      <color indexed="55"/>
      <name val="Calibri"/>
      <family val="0"/>
    </font>
    <font>
      <b/>
      <sz val="14"/>
      <color indexed="4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FF"/>
      <name val="Arial"/>
      <family val="2"/>
    </font>
    <font>
      <b/>
      <i/>
      <sz val="8"/>
      <color rgb="FF808080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0"/>
      <color rgb="FF333333"/>
      <name val="Arial"/>
      <family val="2"/>
    </font>
    <font>
      <i/>
      <sz val="10"/>
      <color rgb="FF3333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6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6E6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hair"/>
      <right style="thin"/>
      <top style="thin"/>
      <bottom style="hair"/>
    </border>
    <border>
      <left/>
      <right style="medium"/>
      <top/>
      <bottom style="medium"/>
    </border>
    <border>
      <left style="hair"/>
      <right style="thin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32" borderId="5" applyProtection="0">
      <alignment horizontal="right" vertical="center"/>
    </xf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3" borderId="10" applyNumberFormat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46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167" fontId="0" fillId="0" borderId="0" xfId="0" applyNumberFormat="1" applyBorder="1" applyAlignment="1">
      <alignment horizontal="right" vertical="center"/>
    </xf>
    <xf numFmtId="168" fontId="0" fillId="0" borderId="0" xfId="0" applyNumberFormat="1" applyBorder="1" applyAlignment="1" applyProtection="1">
      <alignment horizontal="center" vertical="center"/>
      <protection/>
    </xf>
    <xf numFmtId="170" fontId="0" fillId="0" borderId="0" xfId="0" applyNumberFormat="1" applyFont="1" applyBorder="1" applyAlignment="1">
      <alignment/>
    </xf>
    <xf numFmtId="169" fontId="62" fillId="0" borderId="0" xfId="0" applyNumberFormat="1" applyFont="1" applyBorder="1" applyAlignment="1">
      <alignment horizontal="right" vertical="center"/>
    </xf>
    <xf numFmtId="170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Border="1" applyAlignment="1" applyProtection="1">
      <alignment horizontal="center" vertical="center"/>
      <protection/>
    </xf>
    <xf numFmtId="0" fontId="2" fillId="0" borderId="5" xfId="0" applyFont="1" applyBorder="1" applyAlignment="1">
      <alignment horizontal="right" vertical="center" wrapText="1"/>
    </xf>
    <xf numFmtId="171" fontId="9" fillId="0" borderId="0" xfId="0" applyNumberFormat="1" applyFont="1" applyAlignment="1">
      <alignment vertical="center"/>
    </xf>
    <xf numFmtId="168" fontId="0" fillId="0" borderId="0" xfId="0" applyNumberFormat="1" applyBorder="1" applyAlignment="1" applyProtection="1">
      <alignment vertical="center"/>
      <protection locked="0"/>
    </xf>
    <xf numFmtId="168" fontId="0" fillId="0" borderId="0" xfId="0" applyNumberFormat="1" applyBorder="1" applyAlignment="1">
      <alignment/>
    </xf>
    <xf numFmtId="171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1" fontId="2" fillId="0" borderId="0" xfId="0" applyNumberFormat="1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>
      <alignment horizontal="right" vertical="center" wrapText="1"/>
    </xf>
    <xf numFmtId="2" fontId="6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0" fontId="62" fillId="34" borderId="5" xfId="0" applyNumberFormat="1" applyFont="1" applyFill="1" applyBorder="1" applyAlignment="1">
      <alignment horizontal="right" vertical="center" wrapText="1"/>
    </xf>
    <xf numFmtId="0" fontId="50" fillId="0" borderId="0" xfId="45" applyFont="1" applyBorder="1" applyAlignment="1" applyProtection="1">
      <alignment/>
      <protection/>
    </xf>
    <xf numFmtId="0" fontId="63" fillId="0" borderId="0" xfId="0" applyFont="1" applyAlignment="1">
      <alignment horizontal="left"/>
    </xf>
    <xf numFmtId="20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 vertical="center"/>
    </xf>
    <xf numFmtId="173" fontId="65" fillId="0" borderId="0" xfId="0" applyNumberFormat="1" applyFont="1" applyBorder="1" applyAlignment="1">
      <alignment vertical="center"/>
    </xf>
    <xf numFmtId="165" fontId="5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4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right" vertical="center"/>
    </xf>
    <xf numFmtId="171" fontId="2" fillId="0" borderId="0" xfId="0" applyNumberFormat="1" applyFont="1" applyAlignment="1">
      <alignment vertical="center"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6" borderId="13" xfId="0" applyFill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174" fontId="0" fillId="35" borderId="12" xfId="0" applyNumberFormat="1" applyFill="1" applyBorder="1" applyAlignment="1" applyProtection="1">
      <alignment horizontal="center"/>
      <protection/>
    </xf>
    <xf numFmtId="0" fontId="0" fillId="36" borderId="16" xfId="0" applyFill="1" applyBorder="1" applyAlignment="1">
      <alignment/>
    </xf>
    <xf numFmtId="0" fontId="2" fillId="0" borderId="17" xfId="0" applyFont="1" applyBorder="1" applyAlignment="1" applyProtection="1">
      <alignment horizontal="center"/>
      <protection/>
    </xf>
    <xf numFmtId="0" fontId="0" fillId="36" borderId="18" xfId="0" applyFill="1" applyBorder="1" applyAlignment="1">
      <alignment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175" fontId="0" fillId="0" borderId="0" xfId="0" applyNumberFormat="1" applyAlignment="1">
      <alignment/>
    </xf>
    <xf numFmtId="0" fontId="0" fillId="0" borderId="5" xfId="0" applyFont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6" xfId="0" applyFill="1" applyBorder="1" applyAlignment="1">
      <alignment vertical="center"/>
    </xf>
    <xf numFmtId="164" fontId="0" fillId="0" borderId="19" xfId="0" applyNumberFormat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/>
      <protection/>
    </xf>
    <xf numFmtId="14" fontId="0" fillId="35" borderId="18" xfId="0" applyNumberFormat="1" applyFont="1" applyFill="1" applyBorder="1" applyAlignment="1" applyProtection="1">
      <alignment/>
      <protection/>
    </xf>
    <xf numFmtId="175" fontId="0" fillId="36" borderId="16" xfId="0" applyNumberFormat="1" applyFill="1" applyBorder="1" applyAlignment="1">
      <alignment/>
    </xf>
    <xf numFmtId="14" fontId="0" fillId="36" borderId="18" xfId="0" applyNumberFormat="1" applyFill="1" applyBorder="1" applyAlignment="1">
      <alignment vertical="center"/>
    </xf>
    <xf numFmtId="14" fontId="0" fillId="0" borderId="0" xfId="0" applyNumberFormat="1" applyAlignment="1">
      <alignment vertical="center"/>
    </xf>
    <xf numFmtId="175" fontId="0" fillId="36" borderId="16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4" fontId="0" fillId="36" borderId="18" xfId="0" applyNumberFormat="1" applyFill="1" applyBorder="1" applyAlignment="1">
      <alignment/>
    </xf>
    <xf numFmtId="164" fontId="0" fillId="0" borderId="20" xfId="0" applyNumberFormat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vertical="center"/>
    </xf>
    <xf numFmtId="14" fontId="0" fillId="0" borderId="5" xfId="0" applyNumberFormat="1" applyBorder="1" applyAlignment="1" applyProtection="1">
      <alignment vertical="center"/>
      <protection/>
    </xf>
    <xf numFmtId="14" fontId="0" fillId="36" borderId="0" xfId="0" applyNumberFormat="1" applyFill="1" applyBorder="1" applyAlignment="1" applyProtection="1">
      <alignment vertical="center"/>
      <protection/>
    </xf>
    <xf numFmtId="14" fontId="4" fillId="0" borderId="5" xfId="0" applyNumberFormat="1" applyFont="1" applyBorder="1" applyAlignment="1" applyProtection="1">
      <alignment horizontal="center" vertical="center"/>
      <protection/>
    </xf>
    <xf numFmtId="14" fontId="4" fillId="36" borderId="0" xfId="0" applyNumberFormat="1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/>
      <protection/>
    </xf>
    <xf numFmtId="14" fontId="0" fillId="35" borderId="22" xfId="0" applyNumberFormat="1" applyFont="1" applyFill="1" applyBorder="1" applyAlignment="1" applyProtection="1">
      <alignment/>
      <protection/>
    </xf>
    <xf numFmtId="177" fontId="0" fillId="0" borderId="0" xfId="0" applyNumberFormat="1" applyAlignment="1">
      <alignment/>
    </xf>
    <xf numFmtId="0" fontId="0" fillId="36" borderId="21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2" xfId="0" applyFill="1" applyBorder="1" applyAlignment="1">
      <alignment/>
    </xf>
    <xf numFmtId="0" fontId="0" fillId="35" borderId="16" xfId="0" applyFont="1" applyFill="1" applyBorder="1" applyAlignment="1">
      <alignment/>
    </xf>
    <xf numFmtId="177" fontId="0" fillId="35" borderId="18" xfId="0" applyNumberFormat="1" applyFill="1" applyBorder="1" applyAlignment="1">
      <alignment/>
    </xf>
    <xf numFmtId="0" fontId="0" fillId="35" borderId="21" xfId="0" applyFont="1" applyFill="1" applyBorder="1" applyAlignment="1">
      <alignment/>
    </xf>
    <xf numFmtId="177" fontId="0" fillId="35" borderId="22" xfId="0" applyNumberFormat="1" applyFill="1" applyBorder="1" applyAlignment="1">
      <alignment/>
    </xf>
    <xf numFmtId="14" fontId="0" fillId="0" borderId="0" xfId="0" applyNumberFormat="1" applyAlignment="1">
      <alignment/>
    </xf>
    <xf numFmtId="165" fontId="2" fillId="0" borderId="2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168" fontId="0" fillId="0" borderId="2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0" fontId="0" fillId="0" borderId="28" xfId="0" applyNumberFormat="1" applyBorder="1" applyAlignment="1">
      <alignment/>
    </xf>
    <xf numFmtId="0" fontId="4" fillId="0" borderId="29" xfId="0" applyFont="1" applyBorder="1" applyAlignment="1">
      <alignment/>
    </xf>
    <xf numFmtId="0" fontId="2" fillId="0" borderId="30" xfId="0" applyFont="1" applyBorder="1" applyAlignment="1">
      <alignment horizontal="right" vertical="center" wrapText="1"/>
    </xf>
    <xf numFmtId="0" fontId="0" fillId="0" borderId="31" xfId="0" applyBorder="1" applyAlignment="1">
      <alignment/>
    </xf>
    <xf numFmtId="20" fontId="62" fillId="34" borderId="32" xfId="0" applyNumberFormat="1" applyFont="1" applyFill="1" applyBorder="1" applyAlignment="1">
      <alignment horizontal="right" vertical="center" wrapText="1"/>
    </xf>
    <xf numFmtId="20" fontId="0" fillId="0" borderId="31" xfId="0" applyNumberFormat="1" applyFont="1" applyBorder="1" applyAlignment="1">
      <alignment vertical="center"/>
    </xf>
    <xf numFmtId="20" fontId="62" fillId="34" borderId="32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/>
    </xf>
    <xf numFmtId="14" fontId="0" fillId="34" borderId="24" xfId="0" applyNumberFormat="1" applyFill="1" applyBorder="1" applyAlignment="1" applyProtection="1">
      <alignment horizontal="center" vertical="center"/>
      <protection locked="0"/>
    </xf>
    <xf numFmtId="20" fontId="0" fillId="34" borderId="24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horizontal="right" vertical="center" wrapText="1"/>
    </xf>
    <xf numFmtId="20" fontId="0" fillId="0" borderId="34" xfId="0" applyNumberFormat="1" applyFont="1" applyBorder="1" applyAlignment="1">
      <alignment vertical="center"/>
    </xf>
    <xf numFmtId="20" fontId="62" fillId="34" borderId="35" xfId="0" applyNumberFormat="1" applyFont="1" applyFill="1" applyBorder="1" applyAlignment="1">
      <alignment horizontal="right" vertical="center"/>
    </xf>
    <xf numFmtId="173" fontId="65" fillId="0" borderId="34" xfId="0" applyNumberFormat="1" applyFont="1" applyBorder="1" applyAlignment="1">
      <alignment vertical="center"/>
    </xf>
    <xf numFmtId="20" fontId="62" fillId="34" borderId="35" xfId="0" applyNumberFormat="1" applyFont="1" applyFill="1" applyBorder="1" applyAlignment="1">
      <alignment horizontal="right" vertical="center" wrapText="1"/>
    </xf>
    <xf numFmtId="20" fontId="0" fillId="0" borderId="26" xfId="0" applyNumberFormat="1" applyBorder="1" applyAlignment="1">
      <alignment/>
    </xf>
    <xf numFmtId="0" fontId="4" fillId="0" borderId="36" xfId="0" applyFont="1" applyBorder="1" applyAlignment="1">
      <alignment/>
    </xf>
    <xf numFmtId="169" fontId="62" fillId="34" borderId="24" xfId="0" applyNumberFormat="1" applyFont="1" applyFill="1" applyBorder="1" applyAlignment="1">
      <alignment horizontal="right" vertical="center"/>
    </xf>
    <xf numFmtId="0" fontId="50" fillId="0" borderId="19" xfId="45" applyBorder="1" applyAlignment="1" applyProtection="1">
      <alignment horizontal="center"/>
      <protection/>
    </xf>
    <xf numFmtId="169" fontId="62" fillId="34" borderId="2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right" vertical="center" wrapText="1"/>
    </xf>
    <xf numFmtId="20" fontId="0" fillId="0" borderId="24" xfId="0" applyNumberFormat="1" applyFont="1" applyBorder="1" applyAlignment="1">
      <alignment vertical="center"/>
    </xf>
    <xf numFmtId="20" fontId="62" fillId="34" borderId="24" xfId="0" applyNumberFormat="1" applyFont="1" applyFill="1" applyBorder="1" applyAlignment="1">
      <alignment horizontal="right" vertical="center"/>
    </xf>
    <xf numFmtId="20" fontId="0" fillId="0" borderId="24" xfId="0" applyNumberFormat="1" applyBorder="1" applyAlignment="1">
      <alignment/>
    </xf>
    <xf numFmtId="0" fontId="4" fillId="0" borderId="24" xfId="0" applyFont="1" applyBorder="1" applyAlignment="1">
      <alignment/>
    </xf>
    <xf numFmtId="173" fontId="65" fillId="0" borderId="24" xfId="0" applyNumberFormat="1" applyFont="1" applyBorder="1" applyAlignment="1">
      <alignment vertical="center"/>
    </xf>
    <xf numFmtId="20" fontId="62" fillId="34" borderId="24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Border="1" applyAlignment="1" applyProtection="1">
      <alignment horizontal="center"/>
      <protection/>
    </xf>
    <xf numFmtId="169" fontId="62" fillId="0" borderId="24" xfId="0" applyNumberFormat="1" applyFont="1" applyBorder="1" applyAlignment="1">
      <alignment horizontal="center" vertical="center"/>
    </xf>
    <xf numFmtId="169" fontId="62" fillId="0" borderId="24" xfId="0" applyNumberFormat="1" applyFont="1" applyBorder="1" applyAlignment="1">
      <alignment horizontal="right" vertical="center"/>
    </xf>
    <xf numFmtId="169" fontId="62" fillId="0" borderId="24" xfId="0" applyNumberFormat="1" applyFont="1" applyBorder="1" applyAlignment="1">
      <alignment vertical="center"/>
    </xf>
    <xf numFmtId="169" fontId="62" fillId="37" borderId="24" xfId="0" applyNumberFormat="1" applyFont="1" applyFill="1" applyBorder="1" applyAlignment="1">
      <alignment vertical="center"/>
    </xf>
    <xf numFmtId="20" fontId="62" fillId="38" borderId="24" xfId="0" applyNumberFormat="1" applyFont="1" applyFill="1" applyBorder="1" applyAlignment="1">
      <alignment horizontal="right" vertical="center" wrapText="1"/>
    </xf>
    <xf numFmtId="167" fontId="0" fillId="0" borderId="0" xfId="0" applyNumberFormat="1" applyBorder="1" applyAlignment="1">
      <alignment horizontal="left" vertical="center" indent="2"/>
    </xf>
    <xf numFmtId="0" fontId="2" fillId="0" borderId="37" xfId="0" applyFont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center"/>
    </xf>
    <xf numFmtId="167" fontId="0" fillId="0" borderId="24" xfId="0" applyNumberFormat="1" applyBorder="1" applyAlignment="1">
      <alignment vertical="center"/>
    </xf>
    <xf numFmtId="168" fontId="0" fillId="0" borderId="24" xfId="0" applyNumberFormat="1" applyBorder="1" applyAlignment="1">
      <alignment/>
    </xf>
    <xf numFmtId="169" fontId="0" fillId="37" borderId="24" xfId="0" applyNumberFormat="1" applyFill="1" applyBorder="1" applyAlignment="1">
      <alignment/>
    </xf>
    <xf numFmtId="167" fontId="0" fillId="0" borderId="0" xfId="0" applyNumberFormat="1" applyFill="1" applyBorder="1" applyAlignment="1">
      <alignment vertical="center"/>
    </xf>
    <xf numFmtId="170" fontId="0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2" fontId="0" fillId="0" borderId="24" xfId="0" applyNumberFormat="1" applyBorder="1" applyAlignment="1">
      <alignment/>
    </xf>
    <xf numFmtId="167" fontId="0" fillId="0" borderId="0" xfId="0" applyNumberFormat="1" applyBorder="1" applyAlignment="1">
      <alignment vertical="center"/>
    </xf>
    <xf numFmtId="170" fontId="0" fillId="0" borderId="0" xfId="0" applyNumberFormat="1" applyBorder="1" applyAlignment="1">
      <alignment/>
    </xf>
    <xf numFmtId="169" fontId="62" fillId="0" borderId="0" xfId="0" applyNumberFormat="1" applyFont="1" applyFill="1" applyBorder="1" applyAlignment="1">
      <alignment vertical="center"/>
    </xf>
    <xf numFmtId="170" fontId="0" fillId="0" borderId="0" xfId="0" applyNumberFormat="1" applyFill="1" applyBorder="1" applyAlignment="1">
      <alignment/>
    </xf>
    <xf numFmtId="167" fontId="0" fillId="0" borderId="24" xfId="0" applyNumberFormat="1" applyFont="1" applyBorder="1" applyAlignment="1">
      <alignment vertical="center"/>
    </xf>
    <xf numFmtId="170" fontId="0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167" fontId="0" fillId="0" borderId="0" xfId="0" applyNumberFormat="1" applyFont="1" applyBorder="1" applyAlignment="1">
      <alignment horizontal="left" vertical="center" indent="2"/>
    </xf>
    <xf numFmtId="0" fontId="0" fillId="0" borderId="24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20" fontId="62" fillId="34" borderId="40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20" fontId="62" fillId="34" borderId="24" xfId="0" applyNumberFormat="1" applyFont="1" applyFill="1" applyBorder="1" applyAlignment="1">
      <alignment horizontal="right" vertical="center" wrapText="1"/>
    </xf>
    <xf numFmtId="167" fontId="0" fillId="0" borderId="24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20" fontId="62" fillId="38" borderId="42" xfId="0" applyNumberFormat="1" applyFont="1" applyFill="1" applyBorder="1" applyAlignment="1">
      <alignment horizontal="right" vertical="center" wrapText="1"/>
    </xf>
    <xf numFmtId="20" fontId="62" fillId="34" borderId="27" xfId="0" applyNumberFormat="1" applyFont="1" applyFill="1" applyBorder="1" applyAlignment="1">
      <alignment vertical="center" wrapText="1"/>
    </xf>
    <xf numFmtId="20" fontId="62" fillId="38" borderId="4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4" fontId="0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>
      <alignment horizontal="right"/>
    </xf>
    <xf numFmtId="0" fontId="0" fillId="0" borderId="24" xfId="0" applyBorder="1" applyAlignment="1" applyProtection="1">
      <alignment horizontal="left"/>
      <protection locked="0"/>
    </xf>
    <xf numFmtId="0" fontId="67" fillId="39" borderId="25" xfId="0" applyFont="1" applyFill="1" applyBorder="1" applyAlignment="1">
      <alignment horizontal="center" vertical="center"/>
    </xf>
    <xf numFmtId="0" fontId="67" fillId="39" borderId="26" xfId="0" applyFont="1" applyFill="1" applyBorder="1" applyAlignment="1">
      <alignment horizontal="center" vertical="center"/>
    </xf>
    <xf numFmtId="0" fontId="67" fillId="39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39" borderId="43" xfId="45" applyFill="1" applyBorder="1" applyAlignment="1" applyProtection="1">
      <alignment horizontal="center" vertical="center"/>
      <protection hidden="1"/>
    </xf>
    <xf numFmtId="0" fontId="50" fillId="39" borderId="0" xfId="45" applyFill="1" applyBorder="1" applyAlignment="1" applyProtection="1">
      <alignment horizontal="center" vertical="center"/>
      <protection hidden="1"/>
    </xf>
    <xf numFmtId="0" fontId="50" fillId="39" borderId="44" xfId="45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39" borderId="43" xfId="0" applyNumberFormat="1" applyFont="1" applyFill="1" applyBorder="1" applyAlignment="1">
      <alignment horizontal="center" vertical="center"/>
    </xf>
    <xf numFmtId="164" fontId="0" fillId="39" borderId="0" xfId="0" applyNumberFormat="1" applyFont="1" applyFill="1" applyBorder="1" applyAlignment="1">
      <alignment horizontal="center" vertical="center"/>
    </xf>
    <xf numFmtId="164" fontId="0" fillId="39" borderId="44" xfId="0" applyNumberFormat="1" applyFont="1" applyFill="1" applyBorder="1" applyAlignment="1">
      <alignment horizontal="center" vertical="center"/>
    </xf>
    <xf numFmtId="164" fontId="0" fillId="39" borderId="45" xfId="0" applyNumberFormat="1" applyFont="1" applyFill="1" applyBorder="1" applyAlignment="1">
      <alignment horizontal="left" vertical="center"/>
    </xf>
    <xf numFmtId="164" fontId="0" fillId="39" borderId="36" xfId="0" applyNumberFormat="1" applyFont="1" applyFill="1" applyBorder="1" applyAlignment="1">
      <alignment horizontal="left" vertical="center"/>
    </xf>
    <xf numFmtId="164" fontId="0" fillId="39" borderId="41" xfId="0" applyNumberFormat="1" applyFont="1" applyFill="1" applyBorder="1" applyAlignment="1">
      <alignment horizontal="left" vertical="center"/>
    </xf>
    <xf numFmtId="0" fontId="5" fillId="40" borderId="24" xfId="0" applyFont="1" applyFill="1" applyBorder="1" applyAlignment="1" applyProtection="1">
      <alignment horizontal="center" vertical="center"/>
      <protection locked="0"/>
    </xf>
    <xf numFmtId="165" fontId="5" fillId="40" borderId="24" xfId="0" applyNumberFormat="1" applyFont="1" applyFill="1" applyBorder="1" applyAlignment="1" applyProtection="1">
      <alignment horizontal="center" vertical="center"/>
      <protection locked="0"/>
    </xf>
    <xf numFmtId="178" fontId="9" fillId="0" borderId="24" xfId="0" applyNumberFormat="1" applyFont="1" applyBorder="1" applyAlignment="1">
      <alignment horizontal="left" vertical="center"/>
    </xf>
    <xf numFmtId="166" fontId="9" fillId="0" borderId="24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0" fillId="0" borderId="24" xfId="0" applyFont="1" applyBorder="1" applyAlignment="1" applyProtection="1">
      <alignment horizontal="left" vertical="center"/>
      <protection locked="0"/>
    </xf>
    <xf numFmtId="165" fontId="0" fillId="0" borderId="24" xfId="0" applyNumberFormat="1" applyFont="1" applyBorder="1" applyAlignment="1">
      <alignment horizontal="center" vertical="center"/>
    </xf>
    <xf numFmtId="168" fontId="0" fillId="34" borderId="24" xfId="0" applyNumberForma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center" vertical="center"/>
    </xf>
    <xf numFmtId="0" fontId="9" fillId="36" borderId="24" xfId="0" applyFont="1" applyFill="1" applyBorder="1" applyAlignment="1">
      <alignment vertical="center" wrapText="1"/>
    </xf>
    <xf numFmtId="168" fontId="8" fillId="34" borderId="24" xfId="0" applyNumberFormat="1" applyFont="1" applyFill="1" applyBorder="1" applyAlignment="1" applyProtection="1">
      <alignment horizontal="center" vertical="center"/>
      <protection locked="0"/>
    </xf>
    <xf numFmtId="14" fontId="0" fillId="0" borderId="24" xfId="0" applyNumberFormat="1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169" fontId="62" fillId="0" borderId="0" xfId="0" applyNumberFormat="1" applyFont="1" applyBorder="1" applyAlignment="1">
      <alignment vertical="center"/>
    </xf>
    <xf numFmtId="168" fontId="0" fillId="0" borderId="24" xfId="0" applyNumberForma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vertical="center"/>
    </xf>
    <xf numFmtId="0" fontId="68" fillId="36" borderId="2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69" fillId="36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right" vertical="center" wrapText="1"/>
    </xf>
    <xf numFmtId="21" fontId="0" fillId="0" borderId="24" xfId="0" applyNumberFormat="1" applyBorder="1" applyAlignment="1">
      <alignment vertical="center"/>
    </xf>
    <xf numFmtId="20" fontId="0" fillId="0" borderId="24" xfId="0" applyNumberFormat="1" applyBorder="1" applyAlignment="1">
      <alignment vertical="center"/>
    </xf>
    <xf numFmtId="0" fontId="0" fillId="0" borderId="24" xfId="0" applyBorder="1" applyAlignment="1" applyProtection="1">
      <alignment horizontal="left"/>
      <protection/>
    </xf>
    <xf numFmtId="0" fontId="5" fillId="0" borderId="24" xfId="0" applyFont="1" applyBorder="1" applyAlignment="1">
      <alignment horizontal="center" vertical="center"/>
    </xf>
    <xf numFmtId="168" fontId="0" fillId="34" borderId="0" xfId="0" applyNumberFormat="1" applyFill="1" applyBorder="1" applyAlignment="1" applyProtection="1">
      <alignment horizontal="center" vertical="center"/>
      <protection locked="0"/>
    </xf>
    <xf numFmtId="21" fontId="0" fillId="0" borderId="46" xfId="0" applyNumberFormat="1" applyBorder="1" applyAlignment="1">
      <alignment horizontal="center" vertical="center"/>
    </xf>
    <xf numFmtId="21" fontId="0" fillId="0" borderId="29" xfId="0" applyNumberFormat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right" vertical="center" wrapText="1"/>
    </xf>
    <xf numFmtId="0" fontId="66" fillId="36" borderId="20" xfId="0" applyFont="1" applyFill="1" applyBorder="1" applyAlignment="1">
      <alignment horizontal="center" vertical="center"/>
    </xf>
    <xf numFmtId="0" fontId="69" fillId="36" borderId="49" xfId="0" applyFont="1" applyFill="1" applyBorder="1" applyAlignment="1">
      <alignment horizontal="left" vertical="center" wrapText="1"/>
    </xf>
    <xf numFmtId="0" fontId="69" fillId="36" borderId="5" xfId="0" applyFont="1" applyFill="1" applyBorder="1" applyAlignment="1">
      <alignment horizontal="left" vertical="center" wrapText="1"/>
    </xf>
    <xf numFmtId="0" fontId="69" fillId="36" borderId="50" xfId="0" applyFont="1" applyFill="1" applyBorder="1" applyAlignment="1">
      <alignment horizontal="left" vertical="center" wrapText="1"/>
    </xf>
    <xf numFmtId="0" fontId="69" fillId="36" borderId="51" xfId="0" applyFont="1" applyFill="1" applyBorder="1" applyAlignment="1">
      <alignment horizontal="left" vertical="center" wrapText="1"/>
    </xf>
    <xf numFmtId="0" fontId="69" fillId="36" borderId="52" xfId="0" applyFont="1" applyFill="1" applyBorder="1" applyAlignment="1">
      <alignment horizontal="left" vertical="center" wrapText="1"/>
    </xf>
    <xf numFmtId="0" fontId="69" fillId="36" borderId="53" xfId="0" applyFont="1" applyFill="1" applyBorder="1" applyAlignment="1">
      <alignment horizontal="left" vertical="center" wrapText="1"/>
    </xf>
    <xf numFmtId="165" fontId="5" fillId="0" borderId="2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/>
    </xf>
    <xf numFmtId="21" fontId="0" fillId="0" borderId="26" xfId="0" applyNumberFormat="1" applyBorder="1" applyAlignment="1">
      <alignment horizontal="center" vertical="center"/>
    </xf>
    <xf numFmtId="21" fontId="0" fillId="0" borderId="36" xfId="0" applyNumberFormat="1" applyBorder="1" applyAlignment="1">
      <alignment horizontal="center" vertical="center"/>
    </xf>
    <xf numFmtId="21" fontId="0" fillId="0" borderId="24" xfId="0" applyNumberFormat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66" fillId="36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/>
    </xf>
    <xf numFmtId="0" fontId="2" fillId="35" borderId="17" xfId="0" applyFont="1" applyFill="1" applyBorder="1" applyAlignment="1" applyProtection="1">
      <alignment horizontal="center" vertical="center"/>
      <protection/>
    </xf>
    <xf numFmtId="14" fontId="0" fillId="0" borderId="5" xfId="0" applyNumberFormat="1" applyFont="1" applyBorder="1" applyAlignment="1" applyProtection="1">
      <alignment horizontal="center"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35" borderId="5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41" borderId="5" xfId="0" applyFill="1" applyBorder="1" applyAlignment="1">
      <alignment vertical="center" wrapText="1"/>
    </xf>
    <xf numFmtId="0" fontId="0" fillId="41" borderId="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41" borderId="5" xfId="0" applyFont="1" applyFill="1" applyBorder="1" applyAlignment="1" applyProtection="1">
      <alignment vertical="center" wrapText="1"/>
      <protection hidden="1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12" fillId="40" borderId="5" xfId="0" applyFont="1" applyFill="1" applyBorder="1" applyAlignment="1">
      <alignment horizontal="center" vertical="center" wrapText="1"/>
    </xf>
    <xf numFmtId="0" fontId="2" fillId="41" borderId="5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6"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99CC66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sz val="10"/>
        <name val="Arial"/>
        <color rgb="FFFFFFFF"/>
      </font>
      <fill>
        <patternFill>
          <bgColor rgb="FFFFFFFF"/>
        </patternFill>
      </fill>
      <protection hidden="1" locked="0"/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008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name val="Arial"/>
        <color rgb="FFFFFFFF"/>
      </font>
      <fill>
        <patternFill>
          <bgColor rgb="FFFF0000"/>
        </patternFill>
      </fill>
      <alignment horizontal="right" vertical="center" textRotation="0" wrapText="1" indent="0" shrinkToFit="1"/>
      <border>
        <left style="hair"/>
        <right style="hair"/>
        <top style="hair"/>
        <bottom style="hair"/>
      </border>
    </dxf>
    <dxf>
      <font>
        <b/>
        <sz val="10"/>
        <color rgb="FFFFFFFF"/>
      </font>
      <fill>
        <patternFill>
          <bgColor rgb="FFFF0000"/>
        </patternFill>
      </fill>
      <alignment horizontal="left" textRotation="0" wrapText="1" indent="0" shrinkToFit="1" readingOrder="0"/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sz val="10"/>
        <color rgb="FFFFFFFF"/>
      </font>
      <fill>
        <patternFill>
          <bgColor rgb="FF008000"/>
        </patternFill>
      </fill>
      <alignment horizontal="left" textRotation="0" wrapText="1" indent="0" shrinkToFit="1" readingOrder="0"/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sz val="10"/>
        <color rgb="FFFFFFFF"/>
      </font>
      <fill>
        <patternFill>
          <bgColor rgb="FF99CC66"/>
        </patternFill>
      </fill>
      <alignment horizontal="left" textRotation="0" wrapText="1" indent="0" shrinkToFit="1" readingOrder="0"/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egifrance.gouv.fr/affichTexte.do?cidTexte=JORFTEXT000029390985&amp;dateTexte=&amp;categorieLien=id" TargetMode="External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</xdr:row>
      <xdr:rowOff>152400</xdr:rowOff>
    </xdr:from>
    <xdr:to>
      <xdr:col>12</xdr:col>
      <xdr:colOff>714375</xdr:colOff>
      <xdr:row>8</xdr:row>
      <xdr:rowOff>114300</xdr:rowOff>
    </xdr:to>
    <xdr:sp>
      <xdr:nvSpPr>
        <xdr:cNvPr id="1" name="Rectangle à coins arrondis 1"/>
        <xdr:cNvSpPr>
          <a:spLocks/>
        </xdr:cNvSpPr>
      </xdr:nvSpPr>
      <xdr:spPr>
        <a:xfrm>
          <a:off x="2257425" y="314325"/>
          <a:ext cx="7600950" cy="1095375"/>
        </a:xfrm>
        <a:prstGeom prst="roundRect">
          <a:avLst/>
        </a:prstGeom>
        <a:gradFill rotWithShape="1">
          <a:gsLst>
            <a:gs pos="0">
              <a:srgbClr val="A0CA4A"/>
            </a:gs>
            <a:gs pos="100000">
              <a:srgbClr val="DCFFA0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Calculateur du temps de service des remplaçants
</a:t>
          </a:r>
          <a:r>
            <a:rPr lang="en-US" cap="none" sz="1000" b="1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Version 1.0</a:t>
          </a:r>
        </a:p>
      </xdr:txBody>
    </xdr:sp>
    <xdr:clientData/>
  </xdr:twoCellAnchor>
  <xdr:twoCellAnchor>
    <xdr:from>
      <xdr:col>3</xdr:col>
      <xdr:colOff>523875</xdr:colOff>
      <xdr:row>11</xdr:row>
      <xdr:rowOff>19050</xdr:rowOff>
    </xdr:from>
    <xdr:to>
      <xdr:col>10</xdr:col>
      <xdr:colOff>628650</xdr:colOff>
      <xdr:row>25</xdr:row>
      <xdr:rowOff>9525</xdr:rowOff>
    </xdr:to>
    <xdr:sp>
      <xdr:nvSpPr>
        <xdr:cNvPr id="2" name="Rectangle à coins arrondis 4"/>
        <xdr:cNvSpPr>
          <a:spLocks/>
        </xdr:cNvSpPr>
      </xdr:nvSpPr>
      <xdr:spPr>
        <a:xfrm>
          <a:off x="2809875" y="1800225"/>
          <a:ext cx="5438775" cy="22574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Enregistrer le fichier.
</a:t>
          </a:r>
          <a:r>
            <a:rPr lang="en-US" cap="none" sz="1400" b="1" i="0" u="none" baseline="0">
              <a:solidFill>
                <a:srgbClr val="333333"/>
              </a:solidFill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</a:rPr>
            <a:t>Pour chaque journée, 
</a:t>
          </a:r>
          <a:r>
            <a:rPr lang="en-US" cap="none" sz="1400" b="1" i="0" u="none" baseline="0">
              <a:solidFill>
                <a:srgbClr val="333333"/>
              </a:solidFill>
            </a:rPr>
            <a:t>          - saisir le nom de l'école,
</a:t>
          </a:r>
          <a:r>
            <a:rPr lang="en-US" cap="none" sz="1400" b="1" i="0" u="none" baseline="0">
              <a:solidFill>
                <a:srgbClr val="333333"/>
              </a:solidFill>
            </a:rPr>
            <a:t>          - la durée du temps de travail sous la forme 00:00
</a:t>
          </a:r>
          <a:r>
            <a:rPr lang="en-US" cap="none" sz="1400" b="1" i="0" u="none" baseline="0">
              <a:solidFill>
                <a:srgbClr val="333333"/>
              </a:solidFill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</a:rPr>
            <a:t>Ce fichier ne peut pas comptabiliser les heures effectuées en trop au cours des semaines comportant des jours non travaillés. Il faudra alors compléter ces heures manuellement.
</a:t>
          </a:r>
          <a:r>
            <a:rPr lang="en-US" cap="none" sz="1400" b="1" i="0" u="none" baseline="0">
              <a:solidFill>
                <a:srgbClr val="333333"/>
              </a:solidFill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295275</xdr:colOff>
      <xdr:row>1</xdr:row>
      <xdr:rowOff>9525</xdr:rowOff>
    </xdr:from>
    <xdr:to>
      <xdr:col>2</xdr:col>
      <xdr:colOff>333375</xdr:colOff>
      <xdr:row>9</xdr:row>
      <xdr:rowOff>9525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562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27</xdr:row>
      <xdr:rowOff>38100</xdr:rowOff>
    </xdr:from>
    <xdr:to>
      <xdr:col>12</xdr:col>
      <xdr:colOff>552450</xdr:colOff>
      <xdr:row>35</xdr:row>
      <xdr:rowOff>57150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410075"/>
          <a:ext cx="90392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581025</xdr:colOff>
      <xdr:row>0</xdr:row>
      <xdr:rowOff>171450</xdr:rowOff>
    </xdr:from>
    <xdr:to>
      <xdr:col>18</xdr:col>
      <xdr:colOff>514350</xdr:colOff>
      <xdr:row>5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71450"/>
          <a:ext cx="1257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39</xdr:row>
      <xdr:rowOff>104775</xdr:rowOff>
    </xdr:from>
    <xdr:to>
      <xdr:col>14</xdr:col>
      <xdr:colOff>219075</xdr:colOff>
      <xdr:row>46</xdr:row>
      <xdr:rowOff>0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590550" y="8667750"/>
          <a:ext cx="6581775" cy="1200150"/>
        </a:xfrm>
        <a:prstGeom prst="roundRect">
          <a:avLst/>
        </a:prstGeom>
        <a:gradFill rotWithShape="1">
          <a:gsLst>
            <a:gs pos="0">
              <a:srgbClr val="A0CA4A"/>
            </a:gs>
            <a:gs pos="100000">
              <a:srgbClr val="DCFFA0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3333"/>
              </a:solidFill>
            </a:rPr>
            <a:t>Solde à récupérer
</a:t>
          </a:r>
          <a:r>
            <a:rPr lang="en-US" cap="none" sz="1400" b="1" i="0" u="none" baseline="0">
              <a:solidFill>
                <a:srgbClr val="333333"/>
              </a:solidFill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</a:rPr>
            <a:t>Voir Décret 2014-942 du 20 août 2014 
</a:t>
          </a:r>
          <a:r>
            <a:rPr lang="en-US" cap="none" sz="1400" b="1" i="0" u="none" baseline="0">
              <a:solidFill>
                <a:srgbClr val="333333"/>
              </a:solidFill>
            </a:rPr>
            <a:t>relatif aux obligations de service des personnels du 1er degré</a:t>
          </a:r>
        </a:p>
      </xdr:txBody>
    </xdr:sp>
    <xdr:clientData/>
  </xdr:twoCellAnchor>
  <xdr:twoCellAnchor editAs="oneCell">
    <xdr:from>
      <xdr:col>1</xdr:col>
      <xdr:colOff>85725</xdr:colOff>
      <xdr:row>49</xdr:row>
      <xdr:rowOff>123825</xdr:rowOff>
    </xdr:from>
    <xdr:to>
      <xdr:col>14</xdr:col>
      <xdr:colOff>552450</xdr:colOff>
      <xdr:row>56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10477500"/>
          <a:ext cx="7029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542925</xdr:colOff>
      <xdr:row>0</xdr:row>
      <xdr:rowOff>133350</xdr:rowOff>
    </xdr:from>
    <xdr:to>
      <xdr:col>18</xdr:col>
      <xdr:colOff>504825</xdr:colOff>
      <xdr:row>4</xdr:row>
      <xdr:rowOff>438150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133350"/>
          <a:ext cx="1285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76200</xdr:rowOff>
    </xdr:from>
    <xdr:to>
      <xdr:col>18</xdr:col>
      <xdr:colOff>514350</xdr:colOff>
      <xdr:row>5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76200"/>
          <a:ext cx="1428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466725</xdr:colOff>
      <xdr:row>0</xdr:row>
      <xdr:rowOff>161925</xdr:rowOff>
    </xdr:from>
    <xdr:to>
      <xdr:col>18</xdr:col>
      <xdr:colOff>495300</xdr:colOff>
      <xdr:row>5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1925"/>
          <a:ext cx="1352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495300</xdr:colOff>
      <xdr:row>0</xdr:row>
      <xdr:rowOff>123825</xdr:rowOff>
    </xdr:from>
    <xdr:to>
      <xdr:col>18</xdr:col>
      <xdr:colOff>523875</xdr:colOff>
      <xdr:row>5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23825"/>
          <a:ext cx="1352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nu63@snuipp.fr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N15" sqref="N15"/>
    </sheetView>
  </sheetViews>
  <sheetFormatPr defaultColWidth="11.421875" defaultRowHeight="12.75"/>
  <sheetData/>
  <sheetProtection password="F025" sheet="1"/>
  <printOptions/>
  <pageMargins left="0.3937007874015748" right="0.3937007874015748" top="0.3937007874015748" bottom="0.3937007874015748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B9" sqref="B9:C9"/>
    </sheetView>
  </sheetViews>
  <sheetFormatPr defaultColWidth="8.8515625" defaultRowHeight="12.75"/>
  <cols>
    <col min="1" max="1" width="5.8515625" style="0" customWidth="1"/>
    <col min="2" max="3" width="8.8515625" style="0" customWidth="1"/>
    <col min="4" max="4" width="5.421875" style="0" bestFit="1" customWidth="1"/>
    <col min="5" max="6" width="8.8515625" style="0" customWidth="1"/>
    <col min="7" max="7" width="5.421875" style="0" bestFit="1" customWidth="1"/>
    <col min="8" max="9" width="7.28125" style="0" customWidth="1"/>
    <col min="10" max="10" width="5.421875" style="0" bestFit="1" customWidth="1"/>
    <col min="11" max="11" width="8.8515625" style="0" customWidth="1"/>
    <col min="12" max="12" width="9.00390625" style="0" customWidth="1"/>
    <col min="13" max="13" width="5.421875" style="0" bestFit="1" customWidth="1"/>
    <col min="14" max="15" width="8.8515625" style="0" customWidth="1"/>
    <col min="16" max="16" width="8.8515625" style="1" customWidth="1"/>
    <col min="17" max="17" width="11.00390625" style="0" bestFit="1" customWidth="1"/>
    <col min="18" max="18" width="0" style="0" hidden="1" customWidth="1"/>
    <col min="19" max="19" width="8.8515625" style="2" customWidth="1"/>
    <col min="20" max="22" width="8.8515625" style="0" customWidth="1"/>
    <col min="23" max="23" width="9.7109375" style="0" customWidth="1"/>
  </cols>
  <sheetData>
    <row r="1" spans="1:19" ht="15" customHeight="1">
      <c r="A1" s="181" t="s">
        <v>0</v>
      </c>
      <c r="B1" s="181"/>
      <c r="C1" s="181"/>
      <c r="D1" s="182"/>
      <c r="E1" s="182"/>
      <c r="F1" s="182"/>
      <c r="G1" s="182"/>
      <c r="H1" s="182"/>
      <c r="I1" s="182"/>
      <c r="J1" s="182"/>
      <c r="K1" s="182"/>
      <c r="M1" s="183" t="str">
        <f>Gestion!AC2</f>
        <v>SNUipp-FSU 63</v>
      </c>
      <c r="N1" s="184"/>
      <c r="O1" s="185"/>
      <c r="Q1" s="186"/>
      <c r="R1" s="186"/>
      <c r="S1" s="186"/>
    </row>
    <row r="2" spans="1:23" ht="15" customHeight="1">
      <c r="A2" s="181" t="s">
        <v>1</v>
      </c>
      <c r="B2" s="181"/>
      <c r="C2" s="181"/>
      <c r="D2" s="182"/>
      <c r="E2" s="182"/>
      <c r="F2" s="182"/>
      <c r="G2" s="182"/>
      <c r="H2" s="182"/>
      <c r="I2" s="182"/>
      <c r="J2" s="182"/>
      <c r="K2" s="182"/>
      <c r="M2" s="187" t="str">
        <f>HYPERLINK("mailto:"&amp;Gestion!AC3,Gestion!AC3)</f>
        <v>snu63@snuipp.fr</v>
      </c>
      <c r="N2" s="188"/>
      <c r="O2" s="189"/>
      <c r="Q2" s="186"/>
      <c r="R2" s="186"/>
      <c r="S2" s="186"/>
      <c r="U2" s="190">
        <f>IF(SUM(T8:T32)&gt;0,Gestion!A40,"")</f>
      </c>
      <c r="V2" s="190"/>
      <c r="W2" s="190"/>
    </row>
    <row r="3" spans="1:23" ht="15" customHeight="1">
      <c r="A3" s="181" t="s">
        <v>2</v>
      </c>
      <c r="B3" s="181"/>
      <c r="C3" s="181"/>
      <c r="D3" s="182"/>
      <c r="E3" s="182"/>
      <c r="F3" s="182"/>
      <c r="G3" s="182"/>
      <c r="H3" s="182"/>
      <c r="I3" s="182"/>
      <c r="J3" s="182"/>
      <c r="K3" s="182"/>
      <c r="M3" s="191" t="str">
        <f>Gestion!AC4</f>
        <v>04.73.31.43.72</v>
      </c>
      <c r="N3" s="192"/>
      <c r="O3" s="193"/>
      <c r="Q3" s="186"/>
      <c r="R3" s="186"/>
      <c r="S3" s="186"/>
      <c r="U3" s="190"/>
      <c r="V3" s="190"/>
      <c r="W3" s="190"/>
    </row>
    <row r="4" spans="1:23" ht="15" customHeight="1" thickBot="1">
      <c r="A4" s="181" t="s">
        <v>3</v>
      </c>
      <c r="B4" s="181"/>
      <c r="C4" s="181"/>
      <c r="D4" s="182"/>
      <c r="E4" s="182"/>
      <c r="F4" s="182"/>
      <c r="G4" s="182"/>
      <c r="H4" s="182"/>
      <c r="I4" s="182"/>
      <c r="J4" s="182"/>
      <c r="K4" s="182"/>
      <c r="M4" s="194">
        <f>IF(ISBLANK(Gestion!AC5),"",Gestion!AC5)</f>
      </c>
      <c r="N4" s="195"/>
      <c r="O4" s="196"/>
      <c r="Q4" s="186"/>
      <c r="R4" s="186"/>
      <c r="S4" s="186"/>
      <c r="U4" s="190"/>
      <c r="V4" s="190"/>
      <c r="W4" s="190"/>
    </row>
    <row r="5" spans="1:23" s="6" customFormat="1" ht="35.25" customHeight="1">
      <c r="A5" s="3" t="s">
        <v>4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Q5" s="186"/>
      <c r="R5" s="186"/>
      <c r="S5" s="186"/>
      <c r="U5" s="190"/>
      <c r="V5" s="190"/>
      <c r="W5" s="190"/>
    </row>
    <row r="6" spans="1:23" ht="21" customHeight="1">
      <c r="A6" s="197" t="s">
        <v>31</v>
      </c>
      <c r="B6" s="197"/>
      <c r="C6" s="197"/>
      <c r="D6" s="198" t="s">
        <v>6</v>
      </c>
      <c r="E6" s="198"/>
      <c r="F6" s="198"/>
      <c r="G6" s="105" t="s">
        <v>7</v>
      </c>
      <c r="H6" s="199">
        <f>Gestion!B5</f>
        <v>42247</v>
      </c>
      <c r="I6" s="199"/>
      <c r="J6" s="105" t="s">
        <v>8</v>
      </c>
      <c r="K6" s="200">
        <f>IF(WEEKDAY(Gestion!B7)=7,Gestion!B7-1,Gestion!B7)</f>
        <v>42293</v>
      </c>
      <c r="L6" s="200"/>
      <c r="M6" s="201" t="str">
        <f>(COUNT(A8:A30)+COUNT(D8:D30)+COUNT(G8:G30)+COUNT(J8:J30)+COUNT(M8:M30))/5&amp;" semaines"</f>
        <v>7 semaines</v>
      </c>
      <c r="N6" s="201"/>
      <c r="O6" s="201"/>
      <c r="P6" s="142"/>
      <c r="Q6" s="9"/>
      <c r="R6" s="10">
        <v>1</v>
      </c>
      <c r="S6" s="11"/>
      <c r="U6" s="190"/>
      <c r="V6" s="190"/>
      <c r="W6" s="190"/>
    </row>
    <row r="7" spans="1:19" s="12" customFormat="1" ht="48.75" customHeight="1">
      <c r="A7" s="202" t="s">
        <v>9</v>
      </c>
      <c r="B7" s="202"/>
      <c r="C7" s="202"/>
      <c r="D7" s="202" t="s">
        <v>10</v>
      </c>
      <c r="E7" s="202"/>
      <c r="F7" s="202"/>
      <c r="G7" s="202" t="s">
        <v>11</v>
      </c>
      <c r="H7" s="202"/>
      <c r="I7" s="202"/>
      <c r="J7" s="202" t="s">
        <v>12</v>
      </c>
      <c r="K7" s="202"/>
      <c r="L7" s="202"/>
      <c r="M7" s="202" t="s">
        <v>13</v>
      </c>
      <c r="N7" s="202"/>
      <c r="O7" s="202"/>
      <c r="P7" s="123"/>
      <c r="Q7" s="149" t="s">
        <v>14</v>
      </c>
      <c r="R7" s="149"/>
      <c r="S7" s="149" t="s">
        <v>15</v>
      </c>
    </row>
    <row r="8" spans="1:23" ht="12.75" customHeight="1">
      <c r="A8" s="203">
        <f>IF(WEEKDAY(Gestion!B5)=2,Gestion!B5,"")</f>
        <v>42247</v>
      </c>
      <c r="B8" s="204" t="s">
        <v>16</v>
      </c>
      <c r="C8" s="204"/>
      <c r="D8" s="205">
        <f>IF(AND(COUNT(A8)=0,WEEKDAY(Gestion!B5)&lt;&gt;3),"",IF(WEEKDAY(Gestion!B5)=3,Gestion!B5,A8+1))</f>
        <v>42248</v>
      </c>
      <c r="E8" s="204" t="s">
        <v>16</v>
      </c>
      <c r="F8" s="204"/>
      <c r="G8" s="203">
        <f>IF(AND(COUNT(D8)=0,WEEKDAY(Gestion!B5)&lt;&gt;4),"",IF(WEEKDAY(Gestion!B5)=4,Gestion!B5,D8+1))</f>
        <v>42249</v>
      </c>
      <c r="H8" s="204" t="s">
        <v>16</v>
      </c>
      <c r="I8" s="204"/>
      <c r="J8" s="203">
        <f>IF(AND(COUNT(G8)=0,WEEKDAY(Gestion!B5)&lt;&gt;5),"",IF(WEEKDAY(Gestion!B5)=5,Gestion!B5,G8+1))</f>
        <v>42250</v>
      </c>
      <c r="K8" s="204" t="s">
        <v>16</v>
      </c>
      <c r="L8" s="204"/>
      <c r="M8" s="203">
        <f>IF(AND(COUNT(J8)=0,WEEKDAY(Gestion!E5)&lt;&gt;5),"",IF(WEEKDAY(Gestion!E5)=5,Gestion!E5,J8+1))</f>
        <v>42251</v>
      </c>
      <c r="N8" s="204" t="s">
        <v>16</v>
      </c>
      <c r="O8" s="204"/>
      <c r="P8" s="14"/>
      <c r="Q8" s="151">
        <f>(IF(ISNUMBER(B9),B9,0)+IF(ISNUMBER(E9),E9,0)+IF(ISNUMBER(J9),J9,0)+IF(ISNUMBER(H9),H9,0)+IF(ISNUMBER(K9),K9,0)+IF(ISNUMBER(N9),N9,0))</f>
        <v>0</v>
      </c>
      <c r="R8" s="152"/>
      <c r="S8" s="153">
        <f>IF(R9=0,0,IF(R9&gt;0,"+ "&amp;TEXT(R9,"[hh]:mm"),"- "&amp;TEXT(ABS(R9),"[hh]:mm")))</f>
        <v>0</v>
      </c>
      <c r="T8" s="207">
        <f>IF(AND(COUNT(A8,D8,G8,J8,M8)&lt;5,Q8&gt;0,R9=0),1,0)</f>
        <v>0</v>
      </c>
      <c r="U8" s="208" t="s">
        <v>72</v>
      </c>
      <c r="V8" s="208"/>
      <c r="W8" s="208"/>
    </row>
    <row r="9" spans="1:23" ht="12.75" customHeight="1">
      <c r="A9" s="203"/>
      <c r="B9" s="206"/>
      <c r="C9" s="206"/>
      <c r="D9" s="205"/>
      <c r="E9" s="206"/>
      <c r="F9" s="206"/>
      <c r="G9" s="203"/>
      <c r="H9" s="206"/>
      <c r="I9" s="206"/>
      <c r="J9" s="203"/>
      <c r="K9" s="206"/>
      <c r="L9" s="206"/>
      <c r="M9" s="203"/>
      <c r="N9" s="206"/>
      <c r="O9" s="206"/>
      <c r="P9" s="16"/>
      <c r="Q9" s="154"/>
      <c r="R9" s="155">
        <f>IF(AND(Q8&gt;0,COUNT(A8,D8,G8,J8,M8)&lt;5),0,IF(AND(ISNUMBER(Q8),Q8&gt;0),Q8-R$6,0))</f>
        <v>0</v>
      </c>
      <c r="S9" s="156"/>
      <c r="T9" s="207"/>
      <c r="U9" s="208"/>
      <c r="V9" s="208"/>
      <c r="W9" s="208"/>
    </row>
    <row r="10" spans="1:23" ht="12.75" customHeight="1">
      <c r="A10" s="203">
        <f>M8+3</f>
        <v>42254</v>
      </c>
      <c r="B10" s="204" t="s">
        <v>16</v>
      </c>
      <c r="C10" s="204"/>
      <c r="D10" s="203">
        <f>A10+1</f>
        <v>42255</v>
      </c>
      <c r="E10" s="204" t="s">
        <v>16</v>
      </c>
      <c r="F10" s="204"/>
      <c r="G10" s="203">
        <f>D10+1</f>
        <v>42256</v>
      </c>
      <c r="H10" s="204" t="s">
        <v>16</v>
      </c>
      <c r="I10" s="204"/>
      <c r="J10" s="203">
        <f>G10+1</f>
        <v>42257</v>
      </c>
      <c r="K10" s="204" t="s">
        <v>16</v>
      </c>
      <c r="L10" s="204"/>
      <c r="M10" s="203">
        <f>J10+1</f>
        <v>42258</v>
      </c>
      <c r="N10" s="204" t="s">
        <v>16</v>
      </c>
      <c r="O10" s="204"/>
      <c r="P10" s="14"/>
      <c r="Q10" s="151">
        <f>(IF(ISNUMBER(B11),B11,0)+IF(ISNUMBER(E11),E11,0)+IF(ISNUMBER(J11),J11,0)+IF(ISNUMBER(H11),H11,0)+IF(ISNUMBER(K11),K11,0)+IF(ISNUMBER(N11),N11,0))</f>
        <v>0</v>
      </c>
      <c r="R10" s="157"/>
      <c r="S10" s="146">
        <f>IF(R11=0,0,IF(R11&gt;0,"+ "&amp;TEXT(R11,"[hh]:mm"),"- "&amp;TEXT(ABS(R11),"[hh]:mm")))</f>
        <v>0</v>
      </c>
      <c r="T10" s="207">
        <f>IF(AND(COUNT(A10,D10,G10,J10,M10)&lt;5,Q10&gt;0,R11=0),1,0)</f>
        <v>0</v>
      </c>
      <c r="U10" s="208"/>
      <c r="V10" s="208"/>
      <c r="W10" s="208"/>
    </row>
    <row r="11" spans="1:23" ht="12.75" customHeight="1">
      <c r="A11" s="203"/>
      <c r="B11" s="206"/>
      <c r="C11" s="206"/>
      <c r="D11" s="203"/>
      <c r="E11" s="206"/>
      <c r="F11" s="206"/>
      <c r="G11" s="203"/>
      <c r="H11" s="206"/>
      <c r="I11" s="206"/>
      <c r="J11" s="203"/>
      <c r="K11" s="206"/>
      <c r="L11" s="206"/>
      <c r="M11" s="203"/>
      <c r="N11" s="206"/>
      <c r="O11" s="206"/>
      <c r="P11" s="16"/>
      <c r="Q11" s="158"/>
      <c r="R11" s="159">
        <f>IF(Q10&gt;0,Q10-R$6,0)</f>
        <v>0</v>
      </c>
      <c r="S11" s="160"/>
      <c r="T11" s="207"/>
      <c r="U11" s="208"/>
      <c r="V11" s="208"/>
      <c r="W11" s="208"/>
    </row>
    <row r="12" spans="1:23" ht="12.75" customHeight="1">
      <c r="A12" s="203">
        <f>M10+3</f>
        <v>42261</v>
      </c>
      <c r="B12" s="204" t="s">
        <v>16</v>
      </c>
      <c r="C12" s="204"/>
      <c r="D12" s="203">
        <f>A12+1</f>
        <v>42262</v>
      </c>
      <c r="E12" s="204" t="s">
        <v>16</v>
      </c>
      <c r="F12" s="204"/>
      <c r="G12" s="203">
        <f>D12+1</f>
        <v>42263</v>
      </c>
      <c r="H12" s="204" t="s">
        <v>16</v>
      </c>
      <c r="I12" s="204"/>
      <c r="J12" s="203">
        <f>G12+1</f>
        <v>42264</v>
      </c>
      <c r="K12" s="204" t="s">
        <v>16</v>
      </c>
      <c r="L12" s="204"/>
      <c r="M12" s="203">
        <f>J12+1</f>
        <v>42265</v>
      </c>
      <c r="N12" s="204" t="s">
        <v>16</v>
      </c>
      <c r="O12" s="204"/>
      <c r="P12" s="14"/>
      <c r="Q12" s="151">
        <f>(IF(ISNUMBER(B13),B13,0)+IF(ISNUMBER(E13),E13,0)+IF(ISNUMBER(J13),J13,0)+IF(ISNUMBER(H13),H13,0)+IF(ISNUMBER(K13),K13,0)+IF(ISNUMBER(N13),N13,0))</f>
        <v>0</v>
      </c>
      <c r="R12" s="157"/>
      <c r="S12" s="146">
        <f>IF(R13=0,0,IF(R13&gt;0,"+ "&amp;TEXT(R13,"[hh]:mm"),"- "&amp;TEXT(ABS(R13),"[hh]:mm")))</f>
        <v>0</v>
      </c>
      <c r="T12" s="207">
        <f>IF(AND(COUNT(A12,D12,G12,J12,M12)&lt;5,Q12&gt;0,R13=0),1,0)</f>
        <v>0</v>
      </c>
      <c r="U12" s="208"/>
      <c r="V12" s="208"/>
      <c r="W12" s="208"/>
    </row>
    <row r="13" spans="1:23" ht="12.75" customHeight="1">
      <c r="A13" s="203"/>
      <c r="B13" s="206"/>
      <c r="C13" s="206"/>
      <c r="D13" s="203"/>
      <c r="E13" s="206"/>
      <c r="F13" s="206"/>
      <c r="G13" s="203"/>
      <c r="H13" s="206"/>
      <c r="I13" s="206"/>
      <c r="J13" s="203"/>
      <c r="K13" s="206"/>
      <c r="L13" s="206"/>
      <c r="M13" s="203"/>
      <c r="N13" s="206"/>
      <c r="O13" s="206"/>
      <c r="P13" s="16"/>
      <c r="Q13" s="154"/>
      <c r="R13" s="161">
        <f>IF(Q12&gt;0,Q12-R$6,0)</f>
        <v>0</v>
      </c>
      <c r="S13" s="156"/>
      <c r="T13" s="207"/>
      <c r="U13" s="208"/>
      <c r="V13" s="208"/>
      <c r="W13" s="208"/>
    </row>
    <row r="14" spans="1:23" ht="12.75" customHeight="1">
      <c r="A14" s="203">
        <f>M12+3</f>
        <v>42268</v>
      </c>
      <c r="B14" s="204" t="s">
        <v>16</v>
      </c>
      <c r="C14" s="204"/>
      <c r="D14" s="203">
        <f>A14+1</f>
        <v>42269</v>
      </c>
      <c r="E14" s="204" t="s">
        <v>16</v>
      </c>
      <c r="F14" s="204"/>
      <c r="G14" s="203">
        <f>D14+1</f>
        <v>42270</v>
      </c>
      <c r="H14" s="204" t="s">
        <v>16</v>
      </c>
      <c r="I14" s="204"/>
      <c r="J14" s="203">
        <f>G14+1</f>
        <v>42271</v>
      </c>
      <c r="K14" s="204" t="s">
        <v>16</v>
      </c>
      <c r="L14" s="204"/>
      <c r="M14" s="203">
        <f>J14+1</f>
        <v>42272</v>
      </c>
      <c r="N14" s="204" t="s">
        <v>16</v>
      </c>
      <c r="O14" s="204"/>
      <c r="P14" s="14"/>
      <c r="Q14" s="151">
        <f>(IF(ISNUMBER(B15),B15,0)+IF(ISNUMBER(E15),E15,0)+IF(ISNUMBER(J15),J15,0)+IF(ISNUMBER(H15),H15,0)+IF(ISNUMBER(K15),K15,0)+IF(ISNUMBER(N15),N15,0))</f>
        <v>0</v>
      </c>
      <c r="R14" s="157"/>
      <c r="S14" s="146">
        <f>IF(R15=0,0,IF(R15&gt;0,"+ "&amp;TEXT(R15,"[hh]:mm"),"- "&amp;TEXT(ABS(R15),"[hh]:mm")))</f>
        <v>0</v>
      </c>
      <c r="T14" s="207">
        <f>IF(AND(COUNT(A14,D14,G14,J14,M14)&lt;5,Q14&gt;0,R15=0),1,0)</f>
        <v>0</v>
      </c>
      <c r="U14" s="208"/>
      <c r="V14" s="208"/>
      <c r="W14" s="208"/>
    </row>
    <row r="15" spans="1:23" ht="12.75" customHeight="1">
      <c r="A15" s="203"/>
      <c r="B15" s="206"/>
      <c r="C15" s="206"/>
      <c r="D15" s="203"/>
      <c r="E15" s="206"/>
      <c r="F15" s="206"/>
      <c r="G15" s="203"/>
      <c r="H15" s="206"/>
      <c r="I15" s="206"/>
      <c r="J15" s="203"/>
      <c r="K15" s="206"/>
      <c r="L15" s="206"/>
      <c r="M15" s="203"/>
      <c r="N15" s="206"/>
      <c r="O15" s="206"/>
      <c r="P15" s="16"/>
      <c r="Q15" s="154"/>
      <c r="R15" s="161">
        <f>IF(Q14&gt;0,Q14-R$6,0)</f>
        <v>0</v>
      </c>
      <c r="S15" s="160"/>
      <c r="T15" s="207"/>
      <c r="U15" s="208"/>
      <c r="V15" s="208"/>
      <c r="W15" s="208"/>
    </row>
    <row r="16" spans="1:23" ht="12.75" customHeight="1">
      <c r="A16" s="203">
        <f>M14+3</f>
        <v>42275</v>
      </c>
      <c r="B16" s="204" t="s">
        <v>16</v>
      </c>
      <c r="C16" s="204"/>
      <c r="D16" s="203">
        <f>A16+1</f>
        <v>42276</v>
      </c>
      <c r="E16" s="204" t="s">
        <v>16</v>
      </c>
      <c r="F16" s="204"/>
      <c r="G16" s="203">
        <f>D16+1</f>
        <v>42277</v>
      </c>
      <c r="H16" s="204" t="s">
        <v>16</v>
      </c>
      <c r="I16" s="204"/>
      <c r="J16" s="203">
        <f>G16+1</f>
        <v>42278</v>
      </c>
      <c r="K16" s="204" t="s">
        <v>16</v>
      </c>
      <c r="L16" s="204"/>
      <c r="M16" s="203">
        <f>J16+1</f>
        <v>42279</v>
      </c>
      <c r="N16" s="204" t="s">
        <v>16</v>
      </c>
      <c r="O16" s="204"/>
      <c r="P16" s="14"/>
      <c r="Q16" s="151">
        <f>(IF(ISNUMBER(B17),B17,0)+IF(ISNUMBER(E17),E17,0)+IF(ISNUMBER(J17),J17,0)+IF(ISNUMBER(H17),H17,0)+IF(ISNUMBER(K17),K17,0)+IF(ISNUMBER(N17),N17,0))</f>
        <v>0</v>
      </c>
      <c r="R16" s="157"/>
      <c r="S16" s="146">
        <f>IF(R17=0,0,IF(R17&gt;0,"+ "&amp;TEXT(R17,"[hh]:mm"),"- "&amp;TEXT(ABS(R17),"[hh]:mm")))</f>
        <v>0</v>
      </c>
      <c r="T16" s="207">
        <f>IF(AND(COUNT(A16,D16,G16,J16,M16)&lt;5,Q16&gt;0,R17=0),1,0)</f>
        <v>0</v>
      </c>
      <c r="U16" s="208"/>
      <c r="V16" s="208"/>
      <c r="W16" s="208"/>
    </row>
    <row r="17" spans="1:23" ht="12.75" customHeight="1">
      <c r="A17" s="203"/>
      <c r="B17" s="206"/>
      <c r="C17" s="206"/>
      <c r="D17" s="203"/>
      <c r="E17" s="206"/>
      <c r="F17" s="206"/>
      <c r="G17" s="203"/>
      <c r="H17" s="206"/>
      <c r="I17" s="206"/>
      <c r="J17" s="203"/>
      <c r="K17" s="209"/>
      <c r="L17" s="209"/>
      <c r="M17" s="203"/>
      <c r="N17" s="206"/>
      <c r="O17" s="206"/>
      <c r="P17" s="16"/>
      <c r="Q17" s="158"/>
      <c r="R17" s="159">
        <f>IF(Q16&gt;0,Q16-R$6,0)</f>
        <v>0</v>
      </c>
      <c r="S17" s="156"/>
      <c r="T17" s="207"/>
      <c r="U17" s="208"/>
      <c r="V17" s="208"/>
      <c r="W17" s="208"/>
    </row>
    <row r="18" spans="1:23" ht="12.75" customHeight="1">
      <c r="A18" s="203">
        <f>IF(ISNUMBER(M16),IF(M16+3&gt;$K$6,"",M16+3),"")</f>
        <v>42282</v>
      </c>
      <c r="B18" s="210" t="s">
        <v>16</v>
      </c>
      <c r="C18" s="210"/>
      <c r="D18" s="203">
        <f>IF(ISNUMBER(A18),IF(A18+1&lt;=$K$6,A18+1,""),"")</f>
        <v>42283</v>
      </c>
      <c r="E18" s="204" t="s">
        <v>16</v>
      </c>
      <c r="F18" s="204"/>
      <c r="G18" s="203">
        <f>IF(ISNUMBER(D18),IF(D18+1&lt;=$K$6,D18+1,""),"")</f>
        <v>42284</v>
      </c>
      <c r="H18" s="204" t="s">
        <v>16</v>
      </c>
      <c r="I18" s="204"/>
      <c r="J18" s="203">
        <f>IF(ISNUMBER(G18),IF(G18+1&lt;=$K$6,G18+1,""),"")</f>
        <v>42285</v>
      </c>
      <c r="K18" s="204" t="s">
        <v>16</v>
      </c>
      <c r="L18" s="204"/>
      <c r="M18" s="203">
        <f>IF(ISNUMBER(J18),IF(J18+1&lt;=$K$6,J18+1,""),"")</f>
        <v>42286</v>
      </c>
      <c r="N18" s="204" t="s">
        <v>16</v>
      </c>
      <c r="O18" s="204"/>
      <c r="P18" s="14"/>
      <c r="Q18" s="162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57"/>
      <c r="S18" s="146">
        <f>IF(ISNUMBER(Q18),IF(R19=0,0,IF(R19&gt;0,"+ "&amp;TEXT(R19,"[hh]:mm"),"- "&amp;TEXT(ABS(R19),"[hh]:mm"))),"")</f>
        <v>0</v>
      </c>
      <c r="T18" s="207">
        <f>IF(AND(COUNT(A18,D18,G18,J18,M18)&lt;5,Q18&gt;0,R19=0),1,0)</f>
        <v>0</v>
      </c>
      <c r="U18" s="208"/>
      <c r="V18" s="208"/>
      <c r="W18" s="208"/>
    </row>
    <row r="19" spans="1:23" ht="12.75" customHeight="1">
      <c r="A19" s="203"/>
      <c r="B19" s="206"/>
      <c r="C19" s="206"/>
      <c r="D19" s="203"/>
      <c r="E19" s="206"/>
      <c r="F19" s="206"/>
      <c r="G19" s="203"/>
      <c r="H19" s="206"/>
      <c r="I19" s="206"/>
      <c r="J19" s="203"/>
      <c r="K19" s="206"/>
      <c r="L19" s="206"/>
      <c r="M19" s="203"/>
      <c r="N19" s="206"/>
      <c r="O19" s="206"/>
      <c r="P19" s="16"/>
      <c r="Q19" s="21">
        <f t="shared" si="0"/>
      </c>
      <c r="R19" s="163">
        <f>IF(AND(COUNT(A18,D18,G18,J18,M18)=0,COUNT(B19,E19,H19,K19,N19)=0),"",IF(AND(Q18&gt;0,COUNT(A18,D18,G18,J18,M18)&lt;5),0,IF(AND(ISNUMBER(Q18),Q18&gt;0),Q18-R$6,0)))</f>
        <v>0</v>
      </c>
      <c r="S19" s="156"/>
      <c r="T19" s="207"/>
      <c r="U19" s="208"/>
      <c r="V19" s="208"/>
      <c r="W19" s="208"/>
    </row>
    <row r="20" spans="1:23" ht="12.75" customHeight="1">
      <c r="A20" s="203">
        <f>IF(ISNUMBER(M18),IF(M18+3&gt;$K$6,"",M18+3),"")</f>
        <v>42289</v>
      </c>
      <c r="B20" s="211" t="s">
        <v>16</v>
      </c>
      <c r="C20" s="211"/>
      <c r="D20" s="203">
        <f aca="true" t="shared" si="1" ref="D20:D31">IF(ISNUMBER(A20),IF(A20+1&lt;=$K$6,A20+1,""),"")</f>
        <v>42290</v>
      </c>
      <c r="E20" s="211" t="s">
        <v>16</v>
      </c>
      <c r="F20" s="211"/>
      <c r="G20" s="203">
        <f aca="true" t="shared" si="2" ref="G20:G31">IF(ISNUMBER(D20),IF(D20+1&lt;=$K$6,D20+1,""),"")</f>
        <v>42291</v>
      </c>
      <c r="H20" s="211" t="s">
        <v>16</v>
      </c>
      <c r="I20" s="211"/>
      <c r="J20" s="203">
        <f aca="true" t="shared" si="3" ref="J20:J31">IF(ISNUMBER(G20),IF(G20+1&lt;=$K$6,G20+1,""),"")</f>
        <v>42292</v>
      </c>
      <c r="K20" s="211" t="s">
        <v>16</v>
      </c>
      <c r="L20" s="211"/>
      <c r="M20" s="203">
        <f aca="true" t="shared" si="4" ref="M20:M31">IF(ISNUMBER(J20),IF(J20+1&lt;=$K$6,J20+1,""),"")</f>
        <v>42293</v>
      </c>
      <c r="N20" s="211" t="s">
        <v>16</v>
      </c>
      <c r="O20" s="211"/>
      <c r="P20" s="14"/>
      <c r="Q20" s="162">
        <f t="shared" si="0"/>
        <v>0</v>
      </c>
      <c r="R20" s="164"/>
      <c r="S20" s="146">
        <f>IF(ISNUMBER(Q20),IF(R21=0,0,IF(R21&gt;0,"+ "&amp;TEXT(R21,"[hh]:mm"),"- "&amp;TEXT(ABS(R21),"[hh]:mm"))),"")</f>
        <v>0</v>
      </c>
      <c r="T20" s="207">
        <f>IF(AND(COUNT(A20,D20,G20,J20,M20)&lt;5,Q20&gt;0,R21=0),1,0)</f>
        <v>0</v>
      </c>
      <c r="U20" s="208"/>
      <c r="V20" s="208"/>
      <c r="W20" s="208"/>
    </row>
    <row r="21" spans="1:23" ht="12.75" customHeight="1">
      <c r="A21" s="203"/>
      <c r="B21" s="206"/>
      <c r="C21" s="206"/>
      <c r="D21" s="203">
        <f t="shared" si="1"/>
      </c>
      <c r="E21" s="206"/>
      <c r="F21" s="206"/>
      <c r="G21" s="203">
        <f t="shared" si="2"/>
      </c>
      <c r="H21" s="206"/>
      <c r="I21" s="206"/>
      <c r="J21" s="203">
        <f t="shared" si="3"/>
      </c>
      <c r="K21" s="206"/>
      <c r="L21" s="206"/>
      <c r="M21" s="203">
        <f t="shared" si="4"/>
      </c>
      <c r="N21" s="206"/>
      <c r="O21" s="206"/>
      <c r="P21" s="16"/>
      <c r="Q21" s="20">
        <f t="shared" si="0"/>
      </c>
      <c r="R21" s="17">
        <f>IF(AND(COUNT(A20,D20,G20,J20,M20)=0,COUNT(B21,E21,H21,K21,N21)=0),"",IF(AND(Q20&gt;0,COUNT(A20,D20,G20,J20,M20)&lt;5),0,IF(AND(ISNUMBER(Q20),Q20&gt;0),Q20-R$6,0)))</f>
        <v>0</v>
      </c>
      <c r="S21" s="150"/>
      <c r="T21" s="207"/>
      <c r="U21" s="208"/>
      <c r="V21" s="208"/>
      <c r="W21" s="208"/>
    </row>
    <row r="22" spans="1:20" ht="12.75" customHeight="1">
      <c r="A22" s="203">
        <f>IF(ISNUMBER(M20),IF(M20+3&gt;$K$6,"",M20+3),"")</f>
      </c>
      <c r="B22" s="211" t="s">
        <v>16</v>
      </c>
      <c r="C22" s="211"/>
      <c r="D22" s="203">
        <f t="shared" si="1"/>
      </c>
      <c r="E22" s="211" t="s">
        <v>16</v>
      </c>
      <c r="F22" s="211"/>
      <c r="G22" s="203">
        <f t="shared" si="2"/>
      </c>
      <c r="H22" s="211" t="s">
        <v>16</v>
      </c>
      <c r="I22" s="211"/>
      <c r="J22" s="203">
        <f t="shared" si="3"/>
      </c>
      <c r="K22" s="211" t="s">
        <v>16</v>
      </c>
      <c r="L22" s="211"/>
      <c r="M22" s="203">
        <f t="shared" si="4"/>
      </c>
      <c r="N22" s="211" t="s">
        <v>16</v>
      </c>
      <c r="O22" s="211"/>
      <c r="P22" s="14"/>
      <c r="Q22" s="20">
        <f t="shared" si="0"/>
      </c>
      <c r="R22" s="29"/>
      <c r="S22" s="212">
        <f>IF(ISNUMBER(Q22),IF(R23=0,0,IF(R23&gt;0,"+ "&amp;TEXT(R23,"[hh]:mm"),"- "&amp;TEXT(ABS(R23),"[hh]:mm"))),"")</f>
      </c>
      <c r="T22" s="207">
        <f>IF(AND(COUNT(A22,D22,G22,J22,M22)&lt;5,Q22&gt;0,R23=0),1,0)</f>
        <v>0</v>
      </c>
    </row>
    <row r="23" spans="1:20" ht="12.75" customHeight="1">
      <c r="A23" s="203"/>
      <c r="B23" s="206"/>
      <c r="C23" s="206"/>
      <c r="D23" s="203">
        <f t="shared" si="1"/>
      </c>
      <c r="E23" s="206"/>
      <c r="F23" s="206"/>
      <c r="G23" s="203">
        <f t="shared" si="2"/>
      </c>
      <c r="H23" s="206"/>
      <c r="I23" s="206"/>
      <c r="J23" s="203">
        <f t="shared" si="3"/>
      </c>
      <c r="K23" s="213"/>
      <c r="L23" s="213"/>
      <c r="M23" s="203">
        <f t="shared" si="4"/>
      </c>
      <c r="N23" s="213"/>
      <c r="O23" s="213"/>
      <c r="P23" s="16"/>
      <c r="Q23" s="20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12">
        <f>IF(ISNUMBER(A23),IF(R24=0,0,IF(R24&gt;0,"+ "&amp;TEXT(R24,"[hh]:mm"),"- "&amp;TEXT(ABS(R24),"[hh]:mm"))),"")</f>
      </c>
      <c r="T23" s="207"/>
    </row>
    <row r="24" spans="1:20" ht="12.75" customHeight="1">
      <c r="A24" s="203">
        <f>IF(ISNUMBER(M22),IF(M22+3&gt;$K$6,"",M22+3),"")</f>
      </c>
      <c r="B24" s="211" t="s">
        <v>16</v>
      </c>
      <c r="C24" s="211"/>
      <c r="D24" s="203">
        <f t="shared" si="1"/>
      </c>
      <c r="E24" s="211" t="s">
        <v>16</v>
      </c>
      <c r="F24" s="211"/>
      <c r="G24" s="203">
        <f t="shared" si="2"/>
      </c>
      <c r="H24" s="211" t="s">
        <v>16</v>
      </c>
      <c r="I24" s="211"/>
      <c r="J24" s="203">
        <f t="shared" si="3"/>
      </c>
      <c r="K24" s="211" t="s">
        <v>16</v>
      </c>
      <c r="L24" s="211"/>
      <c r="M24" s="203">
        <f t="shared" si="4"/>
      </c>
      <c r="N24" s="211" t="s">
        <v>16</v>
      </c>
      <c r="O24" s="211"/>
      <c r="P24" s="14"/>
      <c r="Q24" s="214">
        <f t="shared" si="0"/>
      </c>
      <c r="S24" s="212">
        <f>IF(ISNUMBER(Q24),IF(R25=0,0,IF(R25&gt;0,"+ "&amp;TEXT(R25,"[hh]:mm"),"- "&amp;TEXT(ABS(R25),"[hh]:mm"))),"")</f>
      </c>
      <c r="T24" s="207">
        <f>IF(AND(COUNT(A24,D24,G24,J24,M24)&lt;5,Q24&gt;0,R25=0),1,0)</f>
        <v>0</v>
      </c>
    </row>
    <row r="25" spans="1:20" ht="12.75" customHeight="1">
      <c r="A25" s="203"/>
      <c r="B25" s="206"/>
      <c r="C25" s="206"/>
      <c r="D25" s="203">
        <f t="shared" si="1"/>
      </c>
      <c r="E25" s="206"/>
      <c r="F25" s="206"/>
      <c r="G25" s="203">
        <f t="shared" si="2"/>
      </c>
      <c r="H25" s="206"/>
      <c r="I25" s="206"/>
      <c r="J25" s="203">
        <f t="shared" si="3"/>
      </c>
      <c r="K25" s="206"/>
      <c r="L25" s="206"/>
      <c r="M25" s="203">
        <f t="shared" si="4"/>
      </c>
      <c r="N25" s="206"/>
      <c r="O25" s="206"/>
      <c r="P25" s="16"/>
      <c r="Q25" s="214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12">
        <f aca="true" t="shared" si="5" ref="S25:S31">IF(ISNUMBER(A25),IF(R26=0,0,IF(R26&gt;0,"+ "&amp;TEXT(R26,"[hh]:mm"),"- "&amp;TEXT(ABS(R26),"[hh]:mm"))),"")</f>
      </c>
      <c r="T25" s="207"/>
    </row>
    <row r="26" spans="1:20" ht="12.75" customHeight="1">
      <c r="A26" s="203">
        <f>IF(ISNUMBER(M24),IF(M24+3&gt;$K$6,"",M24+3),"")</f>
      </c>
      <c r="B26" s="211" t="s">
        <v>16</v>
      </c>
      <c r="C26" s="211"/>
      <c r="D26" s="203">
        <f t="shared" si="1"/>
      </c>
      <c r="E26" s="211" t="s">
        <v>16</v>
      </c>
      <c r="F26" s="211"/>
      <c r="G26" s="203">
        <f t="shared" si="2"/>
      </c>
      <c r="H26" s="211" t="s">
        <v>16</v>
      </c>
      <c r="I26" s="211"/>
      <c r="J26" s="203">
        <f t="shared" si="3"/>
      </c>
      <c r="K26" s="211" t="s">
        <v>16</v>
      </c>
      <c r="L26" s="211"/>
      <c r="M26" s="203">
        <f t="shared" si="4"/>
      </c>
      <c r="N26" s="211" t="s">
        <v>16</v>
      </c>
      <c r="O26" s="211"/>
      <c r="P26" s="14"/>
      <c r="Q26" s="214">
        <f t="shared" si="0"/>
      </c>
      <c r="S26" s="212">
        <f t="shared" si="5"/>
      </c>
      <c r="T26" s="207">
        <f>IF(AND(COUNT(A26,D26,G26,J26,M26)&lt;5,Q26&gt;0,R27=0),1,0)</f>
        <v>0</v>
      </c>
    </row>
    <row r="27" spans="1:20" ht="12.75" customHeight="1">
      <c r="A27" s="203"/>
      <c r="B27" s="206"/>
      <c r="C27" s="206"/>
      <c r="D27" s="203">
        <f t="shared" si="1"/>
      </c>
      <c r="E27" s="206"/>
      <c r="F27" s="206"/>
      <c r="G27" s="203">
        <f t="shared" si="2"/>
      </c>
      <c r="H27" s="206"/>
      <c r="I27" s="206"/>
      <c r="J27" s="203">
        <f t="shared" si="3"/>
      </c>
      <c r="K27" s="206"/>
      <c r="L27" s="206"/>
      <c r="M27" s="203">
        <f t="shared" si="4"/>
      </c>
      <c r="N27" s="206"/>
      <c r="O27" s="206"/>
      <c r="P27" s="16"/>
      <c r="Q27" s="214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12">
        <f t="shared" si="5"/>
      </c>
      <c r="T27" s="207"/>
    </row>
    <row r="28" spans="1:20" ht="12.75" customHeight="1">
      <c r="A28" s="203">
        <f>IF(ISNUMBER(M26),IF(M26+3&gt;$K$6,"",M26+3),"")</f>
      </c>
      <c r="B28" s="211" t="s">
        <v>16</v>
      </c>
      <c r="C28" s="211"/>
      <c r="D28" s="203">
        <f t="shared" si="1"/>
      </c>
      <c r="E28" s="211" t="s">
        <v>16</v>
      </c>
      <c r="F28" s="211"/>
      <c r="G28" s="203">
        <f t="shared" si="2"/>
      </c>
      <c r="H28" s="211" t="s">
        <v>16</v>
      </c>
      <c r="I28" s="211"/>
      <c r="J28" s="203">
        <f t="shared" si="3"/>
      </c>
      <c r="K28" s="211" t="s">
        <v>16</v>
      </c>
      <c r="L28" s="211"/>
      <c r="M28" s="203">
        <f t="shared" si="4"/>
      </c>
      <c r="N28" s="211" t="s">
        <v>16</v>
      </c>
      <c r="O28" s="211"/>
      <c r="P28" s="14"/>
      <c r="Q28" s="215">
        <f t="shared" si="0"/>
      </c>
      <c r="S28" s="212">
        <f t="shared" si="5"/>
      </c>
      <c r="T28" s="207">
        <f>IF(AND(COUNT(A28,D28,G28,J28,M28)&lt;5,Q28&gt;0,R29=0),1,0)</f>
        <v>0</v>
      </c>
    </row>
    <row r="29" spans="1:20" ht="12.75" customHeight="1">
      <c r="A29" s="203"/>
      <c r="B29" s="206"/>
      <c r="C29" s="206"/>
      <c r="D29" s="203">
        <f t="shared" si="1"/>
      </c>
      <c r="E29" s="206"/>
      <c r="F29" s="206"/>
      <c r="G29" s="203">
        <f t="shared" si="2"/>
      </c>
      <c r="H29" s="206"/>
      <c r="I29" s="206"/>
      <c r="J29" s="203">
        <f t="shared" si="3"/>
      </c>
      <c r="K29" s="206"/>
      <c r="L29" s="206"/>
      <c r="M29" s="203">
        <f t="shared" si="4"/>
      </c>
      <c r="N29" s="206"/>
      <c r="O29" s="206"/>
      <c r="P29" s="16"/>
      <c r="Q29" s="215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12">
        <f t="shared" si="5"/>
      </c>
      <c r="T29" s="207"/>
    </row>
    <row r="30" spans="1:20" ht="12.75" customHeight="1">
      <c r="A30" s="203">
        <f>IF(ISNUMBER(M28),IF(M28+3&gt;$K$6,"",M28+3),"")</f>
      </c>
      <c r="B30" s="211" t="s">
        <v>16</v>
      </c>
      <c r="C30" s="211"/>
      <c r="D30" s="203">
        <f t="shared" si="1"/>
      </c>
      <c r="E30" s="211" t="s">
        <v>16</v>
      </c>
      <c r="F30" s="211"/>
      <c r="G30" s="203">
        <f t="shared" si="2"/>
      </c>
      <c r="H30" s="211" t="s">
        <v>16</v>
      </c>
      <c r="I30" s="211"/>
      <c r="J30" s="203">
        <f t="shared" si="3"/>
      </c>
      <c r="K30" s="211" t="s">
        <v>16</v>
      </c>
      <c r="L30" s="211"/>
      <c r="M30" s="203">
        <f t="shared" si="4"/>
      </c>
      <c r="N30" s="211" t="s">
        <v>16</v>
      </c>
      <c r="O30" s="211"/>
      <c r="P30" s="14"/>
      <c r="Q30" s="214">
        <f t="shared" si="0"/>
      </c>
      <c r="S30" s="212">
        <f t="shared" si="5"/>
      </c>
      <c r="T30" s="207">
        <f>IF(AND(COUNT(A30,D30,G30,J30,M30)&lt;5,Q30&gt;0,R31=0),1,0)</f>
        <v>0</v>
      </c>
    </row>
    <row r="31" spans="1:20" ht="12.75" customHeight="1">
      <c r="A31" s="203"/>
      <c r="B31" s="206"/>
      <c r="C31" s="206"/>
      <c r="D31" s="203">
        <f t="shared" si="1"/>
      </c>
      <c r="E31" s="206"/>
      <c r="F31" s="206"/>
      <c r="G31" s="203">
        <f t="shared" si="2"/>
      </c>
      <c r="H31" s="206"/>
      <c r="I31" s="206"/>
      <c r="J31" s="203">
        <f t="shared" si="3"/>
      </c>
      <c r="K31" s="206"/>
      <c r="L31" s="206"/>
      <c r="M31" s="203">
        <f t="shared" si="4"/>
      </c>
      <c r="N31" s="206"/>
      <c r="O31" s="206"/>
      <c r="P31" s="16"/>
      <c r="Q31" s="214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12">
        <f t="shared" si="5"/>
      </c>
      <c r="T31" s="207"/>
    </row>
    <row r="32" spans="16:19" s="6" customFormat="1" ht="12.75" customHeight="1">
      <c r="P32" s="7"/>
      <c r="S32" s="22"/>
    </row>
    <row r="33" spans="1:19" ht="56.25" customHeight="1">
      <c r="A33" s="216" t="s">
        <v>17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3"/>
      <c r="Q33" s="135" t="s">
        <v>18</v>
      </c>
      <c r="R33" s="136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7">
        <f>IF(R33&lt;=0,0,IF(R33&gt;0,TEXT(R33,"[hh]:mm"),"0"))</f>
        <v>0</v>
      </c>
    </row>
    <row r="34" spans="16:19" s="6" customFormat="1" ht="12.75" customHeight="1">
      <c r="P34" s="7"/>
      <c r="S34" s="22"/>
    </row>
    <row r="35" spans="1:19" ht="39.75" customHeight="1">
      <c r="A35" s="217"/>
      <c r="B35" s="217"/>
      <c r="C35" s="217"/>
      <c r="D35" s="217"/>
      <c r="E35" s="25"/>
      <c r="F35" s="26"/>
      <c r="G35" s="27"/>
      <c r="H35" s="28"/>
      <c r="I35" s="26"/>
      <c r="J35" s="29"/>
      <c r="K35" s="30"/>
      <c r="L35" s="26"/>
      <c r="M35" s="29"/>
      <c r="N35" s="30"/>
      <c r="O35" s="29"/>
      <c r="P35" s="31"/>
      <c r="Q35" s="32"/>
      <c r="R35" s="33"/>
      <c r="S35" s="18"/>
    </row>
    <row r="36" spans="1:3" ht="12.75" customHeight="1">
      <c r="A36" s="134" t="s">
        <v>19</v>
      </c>
      <c r="B36" s="109"/>
      <c r="C36" s="109"/>
    </row>
    <row r="37" spans="1:19" ht="14.25" customHeight="1">
      <c r="A37" s="218" t="s">
        <v>20</v>
      </c>
      <c r="B37" s="218"/>
      <c r="C37" s="218"/>
      <c r="E37" s="120" t="s">
        <v>21</v>
      </c>
      <c r="F37" s="120" t="s">
        <v>22</v>
      </c>
      <c r="H37" s="120" t="s">
        <v>21</v>
      </c>
      <c r="I37" s="120" t="s">
        <v>22</v>
      </c>
      <c r="K37" s="120" t="s">
        <v>21</v>
      </c>
      <c r="L37" s="120" t="s">
        <v>22</v>
      </c>
      <c r="N37" s="120" t="s">
        <v>21</v>
      </c>
      <c r="O37" s="120" t="s">
        <v>22</v>
      </c>
      <c r="Q37" s="219" t="s">
        <v>23</v>
      </c>
      <c r="R37" s="220">
        <f>SUM(F38,I38,L38,O38)</f>
        <v>0</v>
      </c>
      <c r="S37" s="166" t="str">
        <f>IF(R33=0,"Pas d'heures à récupérer",IF(R37&gt;R33,"Vous tentez de récupérer trop d'heures...",TEXT(R37,"[hh]:mm")))</f>
        <v>Pas d'heures à récupérer</v>
      </c>
    </row>
    <row r="38" spans="1:19" ht="42" customHeight="1">
      <c r="A38" s="218"/>
      <c r="B38" s="218"/>
      <c r="C38" s="218"/>
      <c r="E38" s="121"/>
      <c r="F38" s="122"/>
      <c r="G38" s="35"/>
      <c r="H38" s="121"/>
      <c r="I38" s="122"/>
      <c r="J38" s="35"/>
      <c r="K38" s="121"/>
      <c r="L38" s="122"/>
      <c r="M38" s="35"/>
      <c r="N38" s="121"/>
      <c r="O38" s="122"/>
      <c r="Q38" s="219"/>
      <c r="R38" s="220"/>
      <c r="S38" s="166"/>
    </row>
    <row r="39" spans="3:19" s="6" customFormat="1" ht="12.75" customHeight="1">
      <c r="C39" s="22"/>
      <c r="P39" s="7"/>
      <c r="Q39" s="36"/>
      <c r="R39" s="37"/>
      <c r="S39" s="22"/>
    </row>
    <row r="40" spans="1:19" ht="19.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Q40" s="219" t="s">
        <v>24</v>
      </c>
      <c r="R40" s="221">
        <f>R33-R37</f>
        <v>0</v>
      </c>
      <c r="S40" s="141">
        <f>IF(R40&gt;=0,R33-R37,"Erreur de récupération")</f>
        <v>0</v>
      </c>
    </row>
    <row r="41" spans="1:19" s="6" customFormat="1" ht="19.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7"/>
      <c r="Q41" s="219"/>
      <c r="R41" s="221"/>
      <c r="S41" s="147"/>
    </row>
    <row r="51" ht="12.75"/>
    <row r="52" ht="12.75"/>
    <row r="53" ht="12.75"/>
    <row r="54" ht="12.75"/>
    <row r="55" ht="12.75"/>
    <row r="56" ht="12.75"/>
  </sheetData>
  <sheetProtection/>
  <mergeCells count="233">
    <mergeCell ref="A33:O33"/>
    <mergeCell ref="A35:D35"/>
    <mergeCell ref="A37:C38"/>
    <mergeCell ref="Q37:Q38"/>
    <mergeCell ref="R37:R38"/>
    <mergeCell ref="Q40:Q41"/>
    <mergeCell ref="R40:R41"/>
    <mergeCell ref="T30:T31"/>
    <mergeCell ref="B31:C31"/>
    <mergeCell ref="E31:F31"/>
    <mergeCell ref="H31:I31"/>
    <mergeCell ref="K31:L31"/>
    <mergeCell ref="N31:O31"/>
    <mergeCell ref="J30:J31"/>
    <mergeCell ref="K30:L30"/>
    <mergeCell ref="M30:M31"/>
    <mergeCell ref="N30:O30"/>
    <mergeCell ref="Q30:Q31"/>
    <mergeCell ref="S30:S31"/>
    <mergeCell ref="A30:A31"/>
    <mergeCell ref="B30:C30"/>
    <mergeCell ref="D30:D31"/>
    <mergeCell ref="E30:F30"/>
    <mergeCell ref="G30:G31"/>
    <mergeCell ref="H30:I30"/>
    <mergeCell ref="T28:T29"/>
    <mergeCell ref="B29:C29"/>
    <mergeCell ref="E29:F29"/>
    <mergeCell ref="H29:I29"/>
    <mergeCell ref="K29:L29"/>
    <mergeCell ref="N29:O29"/>
    <mergeCell ref="J28:J29"/>
    <mergeCell ref="K28:L28"/>
    <mergeCell ref="M28:M29"/>
    <mergeCell ref="N28:O28"/>
    <mergeCell ref="Q28:Q29"/>
    <mergeCell ref="S28:S29"/>
    <mergeCell ref="A28:A29"/>
    <mergeCell ref="B28:C28"/>
    <mergeCell ref="D28:D29"/>
    <mergeCell ref="E28:F28"/>
    <mergeCell ref="G28:G29"/>
    <mergeCell ref="H28:I28"/>
    <mergeCell ref="T26:T27"/>
    <mergeCell ref="B27:C27"/>
    <mergeCell ref="E27:F27"/>
    <mergeCell ref="H27:I27"/>
    <mergeCell ref="K27:L27"/>
    <mergeCell ref="N27:O27"/>
    <mergeCell ref="J26:J27"/>
    <mergeCell ref="K26:L26"/>
    <mergeCell ref="M26:M27"/>
    <mergeCell ref="N26:O26"/>
    <mergeCell ref="Q26:Q27"/>
    <mergeCell ref="S26:S27"/>
    <mergeCell ref="A26:A27"/>
    <mergeCell ref="B26:C26"/>
    <mergeCell ref="D26:D27"/>
    <mergeCell ref="E26:F26"/>
    <mergeCell ref="G26:G27"/>
    <mergeCell ref="H26:I26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M22:M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A22:A23"/>
    <mergeCell ref="B22:C22"/>
    <mergeCell ref="D22:D23"/>
    <mergeCell ref="E22:F22"/>
    <mergeCell ref="G22:G23"/>
    <mergeCell ref="H22:I22"/>
    <mergeCell ref="N22:O22"/>
    <mergeCell ref="S22:S23"/>
    <mergeCell ref="T22:T23"/>
    <mergeCell ref="B23:C23"/>
    <mergeCell ref="E23:F23"/>
    <mergeCell ref="H23:I23"/>
    <mergeCell ref="K23:L23"/>
    <mergeCell ref="N23:O23"/>
    <mergeCell ref="J22:J23"/>
    <mergeCell ref="K22:L22"/>
    <mergeCell ref="A20:A21"/>
    <mergeCell ref="B20:C20"/>
    <mergeCell ref="D20:D21"/>
    <mergeCell ref="E20:F20"/>
    <mergeCell ref="G20:G21"/>
    <mergeCell ref="H20:I20"/>
    <mergeCell ref="N20:O20"/>
    <mergeCell ref="T20:T21"/>
    <mergeCell ref="B21:C21"/>
    <mergeCell ref="E21:F21"/>
    <mergeCell ref="H21:I21"/>
    <mergeCell ref="K21:L21"/>
    <mergeCell ref="N21:O21"/>
    <mergeCell ref="J20:J21"/>
    <mergeCell ref="K20:L20"/>
    <mergeCell ref="M20:M21"/>
    <mergeCell ref="A18:A19"/>
    <mergeCell ref="B18:C18"/>
    <mergeCell ref="D18:D19"/>
    <mergeCell ref="E18:F18"/>
    <mergeCell ref="G18:G19"/>
    <mergeCell ref="H18:I18"/>
    <mergeCell ref="T18:T19"/>
    <mergeCell ref="B19:C19"/>
    <mergeCell ref="E19:F19"/>
    <mergeCell ref="H19:I19"/>
    <mergeCell ref="K19:L19"/>
    <mergeCell ref="N19:O19"/>
    <mergeCell ref="J18:J19"/>
    <mergeCell ref="K18:L18"/>
    <mergeCell ref="M18:M19"/>
    <mergeCell ref="N18:O18"/>
    <mergeCell ref="A16:A17"/>
    <mergeCell ref="B16:C16"/>
    <mergeCell ref="D16:D17"/>
    <mergeCell ref="E16:F16"/>
    <mergeCell ref="G16:G17"/>
    <mergeCell ref="H16:I16"/>
    <mergeCell ref="H14:I14"/>
    <mergeCell ref="J14:J15"/>
    <mergeCell ref="K14:L14"/>
    <mergeCell ref="M14:M15"/>
    <mergeCell ref="B15:C15"/>
    <mergeCell ref="E15:F15"/>
    <mergeCell ref="H15:I15"/>
    <mergeCell ref="K15:L15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A10:A11"/>
    <mergeCell ref="B10:C10"/>
    <mergeCell ref="D10:D11"/>
    <mergeCell ref="E10:F10"/>
    <mergeCell ref="G10:G11"/>
    <mergeCell ref="H10:I10"/>
    <mergeCell ref="B11:C11"/>
    <mergeCell ref="E11:F11"/>
    <mergeCell ref="H11:I11"/>
    <mergeCell ref="J10:J11"/>
    <mergeCell ref="K10:L10"/>
    <mergeCell ref="M10:M11"/>
    <mergeCell ref="N16:O16"/>
    <mergeCell ref="T16:T17"/>
    <mergeCell ref="B17:C17"/>
    <mergeCell ref="E17:F17"/>
    <mergeCell ref="H17:I17"/>
    <mergeCell ref="K17:L17"/>
    <mergeCell ref="N17:O17"/>
    <mergeCell ref="J16:J17"/>
    <mergeCell ref="K16:L16"/>
    <mergeCell ref="M16:M17"/>
    <mergeCell ref="N11:O11"/>
    <mergeCell ref="N12:O12"/>
    <mergeCell ref="T12:T13"/>
    <mergeCell ref="N13:O13"/>
    <mergeCell ref="N14:O14"/>
    <mergeCell ref="T14:T15"/>
    <mergeCell ref="N15:O15"/>
    <mergeCell ref="J8:J9"/>
    <mergeCell ref="K8:L8"/>
    <mergeCell ref="M8:M9"/>
    <mergeCell ref="N8:O8"/>
    <mergeCell ref="T8:T9"/>
    <mergeCell ref="U8:W21"/>
    <mergeCell ref="K9:L9"/>
    <mergeCell ref="N9:O9"/>
    <mergeCell ref="N10:O10"/>
    <mergeCell ref="T10:T11"/>
    <mergeCell ref="A8:A9"/>
    <mergeCell ref="B8:C8"/>
    <mergeCell ref="D8:D9"/>
    <mergeCell ref="E8:F8"/>
    <mergeCell ref="G8:G9"/>
    <mergeCell ref="H8:I8"/>
    <mergeCell ref="B9:C9"/>
    <mergeCell ref="E9:F9"/>
    <mergeCell ref="H9:I9"/>
    <mergeCell ref="K6:L6"/>
    <mergeCell ref="M6:O6"/>
    <mergeCell ref="A7:C7"/>
    <mergeCell ref="D7:F7"/>
    <mergeCell ref="G7:I7"/>
    <mergeCell ref="J7:L7"/>
    <mergeCell ref="M7:O7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A1:C1"/>
    <mergeCell ref="D1:K1"/>
    <mergeCell ref="M1:O1"/>
    <mergeCell ref="Q1:S5"/>
    <mergeCell ref="A2:C2"/>
    <mergeCell ref="D2:K2"/>
    <mergeCell ref="M2:O2"/>
  </mergeCells>
  <conditionalFormatting sqref="S33">
    <cfRule type="expression" priority="5" dxfId="63" stopIfTrue="1">
      <formula>IF(R33&gt;0,1,0)</formula>
    </cfRule>
    <cfRule type="expression" priority="6" dxfId="64" stopIfTrue="1">
      <formula>IF(R33&lt;=0,1,0)</formula>
    </cfRule>
  </conditionalFormatting>
  <conditionalFormatting sqref="S37:S38">
    <cfRule type="expression" priority="7" dxfId="63" stopIfTrue="1">
      <formula>IF(R37&gt;R33,1,0)</formula>
    </cfRule>
    <cfRule type="expression" priority="8" dxfId="64" stopIfTrue="1">
      <formula>IF(R37&lt;=R33,1,0)</formula>
    </cfRule>
  </conditionalFormatting>
  <conditionalFormatting sqref="S40">
    <cfRule type="expression" priority="9" dxfId="63" stopIfTrue="1">
      <formula>IF(R40&lt;&gt;0,1,0)</formula>
    </cfRule>
    <cfRule type="expression" priority="10" dxfId="64" stopIfTrue="1">
      <formula>IF(R40=0,1,0)</formula>
    </cfRule>
  </conditionalFormatting>
  <conditionalFormatting sqref="A18:Q18 A20:Q20 A19 D19 A22:Q22 A21 D21 G21 G19 J19 J21 M21 M19 P19:Q19 P21:Q21 A24:Q24 A23 D23 A26:Q26 A25 D25 A28:Q28 A27 D27 A30:Q30 A29 D29 G29 A31 D31 G31 G27 G25 G23 J23:Q23 J25 J27 J29 J31 M31 M29 M27 M25 P25:Q25 P27:Q27 P29:Q29 P31:Q31">
    <cfRule type="expression" priority="17" dxfId="56" stopIfTrue="1">
      <formula>IF($M16+3&gt;$K$6,TRUE())</formula>
    </cfRule>
  </conditionalFormatting>
  <conditionalFormatting sqref="S8 S10 S12 S16 S14 S18 S20 S22:S30">
    <cfRule type="expression" priority="18" dxfId="63" stopIfTrue="1">
      <formula>IF(AND(ISNUMBER(R9),R9&gt;0),TRUE())</formula>
    </cfRule>
    <cfRule type="expression" priority="19" dxfId="64" stopIfTrue="1">
      <formula>IF(OR(AND(Q8=0,R9&lt;=0),AND(COUNT(A8,D8,G8,J8,M8)&gt;0,Q8&gt;0,T8=0)),TRUE())</formula>
    </cfRule>
    <cfRule type="expression" priority="20" dxfId="65" stopIfTrue="1">
      <formula>IF(AND(COUNT(A8,D8,G8,J8,M8)&lt;5,Q8&gt;0,R9=0),TRUE())</formula>
    </cfRule>
  </conditionalFormatting>
  <conditionalFormatting sqref="U2">
    <cfRule type="expression" priority="21" dxfId="65" stopIfTrue="1">
      <formula>IF(SUM(T8:T30)&gt;0,TRUE())</formula>
    </cfRule>
  </conditionalFormatting>
  <dataValidations count="5">
    <dataValidation type="list" operator="equal" showErrorMessage="1" sqref="D6">
      <formula1>"Zone A,Zone B,Zone C"</formula1>
    </dataValidation>
    <dataValidation type="time" allowBlank="1" showErrorMessage="1" errorTitle="Erreur de saisie" error="Soit le format horaire n'est pas respecté, soit l'horaire saisi est ... impossible pour une journée..." sqref="P9 L35 I35 F35 P31 P29 P27 P25 P23 P21 P19 P17 P15 P13 P11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17:C17 N31:O31 N15:O15 N13:O13 N11:O11 N9:O9 K9:L9 K11:L11 K13:L13 K15:L15 K17:L17 K19:L19 H15:I15 H13:I13 H11:I11 H9:I9 E9:F9 E11:F11 E13:F13 E15:F15 E17:F17 E19:F19 B15:C15 B13:C13 B11:C11 B9:C9 N29:O29 H31:I31 H29:I29 B31:C31 E29:F29 N27:O27 K31:L31 H27:I27 B29:C29 B27:C27 N25:O25 K29:L29 H25:I25 E31:F31 B25:C25 K25:L25 K27:L27 H23:I23 E27:F27 B23:C23 N23:O23 K23:L23 E23:F23 E25:F25 N21:O21 N19:O19 H21:I21 H19:I19 B21:C21 B19:C19 N17:O17 K21:L21 H17:I17 E21:F21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N38 K38 H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O38 L38 I38">
      <formula1>24:0:0</formula1>
    </dataValidation>
  </dataValidations>
  <printOptions horizontalCentered="1"/>
  <pageMargins left="0.39375" right="0.39375" top="0.590277777777778" bottom="0.590277777777778" header="0.511805555555555" footer="0.511805555555555"/>
  <pageSetup fitToHeight="1" fitToWidth="1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K6" sqref="K6:L6"/>
    </sheetView>
  </sheetViews>
  <sheetFormatPr defaultColWidth="8.8515625" defaultRowHeight="12.75"/>
  <cols>
    <col min="1" max="11" width="8.8515625" style="0" customWidth="1"/>
    <col min="12" max="12" width="11.8515625" style="0" customWidth="1"/>
    <col min="13" max="15" width="8.8515625" style="0" customWidth="1"/>
    <col min="16" max="16" width="8.8515625" style="1" customWidth="1"/>
    <col min="17" max="17" width="11.00390625" style="0" bestFit="1" customWidth="1"/>
    <col min="18" max="18" width="0" style="0" hidden="1" customWidth="1"/>
    <col min="19" max="22" width="8.8515625" style="0" customWidth="1"/>
    <col min="23" max="23" width="10.140625" style="0" customWidth="1"/>
  </cols>
  <sheetData>
    <row r="1" spans="1:18" ht="15" customHeight="1">
      <c r="A1" s="181" t="s">
        <v>0</v>
      </c>
      <c r="B1" s="181"/>
      <c r="C1" s="181"/>
      <c r="D1" s="222">
        <f>IF(ISBLANK('Période 1'!D1:K1),"",'Période 1'!D1:K1)</f>
      </c>
      <c r="E1" s="222"/>
      <c r="F1" s="222"/>
      <c r="G1" s="222"/>
      <c r="H1" s="222"/>
      <c r="I1" s="222"/>
      <c r="J1" s="222"/>
      <c r="K1" s="222"/>
      <c r="M1" s="183" t="str">
        <f>Gestion!AC2</f>
        <v>SNUipp-FSU 63</v>
      </c>
      <c r="N1" s="184"/>
      <c r="O1" s="185"/>
      <c r="Q1" s="34"/>
      <c r="R1" s="34"/>
    </row>
    <row r="2" spans="1:23" ht="15" customHeight="1">
      <c r="A2" s="181" t="s">
        <v>1</v>
      </c>
      <c r="B2" s="181"/>
      <c r="C2" s="181"/>
      <c r="D2" s="222">
        <f>IF(ISBLANK('Période 1'!D2:K2),"",'Période 1'!D2:K2)</f>
      </c>
      <c r="E2" s="222"/>
      <c r="F2" s="222"/>
      <c r="G2" s="222"/>
      <c r="H2" s="222"/>
      <c r="I2" s="222"/>
      <c r="J2" s="222"/>
      <c r="K2" s="222"/>
      <c r="M2" s="187" t="str">
        <f>HYPERLINK("mailto:"&amp;Gestion!AC3,Gestion!AC3)</f>
        <v>snu63@snuipp.fr</v>
      </c>
      <c r="N2" s="188"/>
      <c r="O2" s="189"/>
      <c r="Q2" s="39"/>
      <c r="R2" s="39"/>
      <c r="U2" s="190">
        <f>IF(SUM(T8:T32)&gt;0,Gestion!A40,"")</f>
      </c>
      <c r="V2" s="190"/>
      <c r="W2" s="190"/>
    </row>
    <row r="3" spans="1:23" ht="15" customHeight="1">
      <c r="A3" s="181" t="s">
        <v>2</v>
      </c>
      <c r="B3" s="181"/>
      <c r="C3" s="181"/>
      <c r="D3" s="222">
        <f>IF(ISBLANK('Période 1'!D3:K3),"",'Période 1'!D3:K3)</f>
      </c>
      <c r="E3" s="222"/>
      <c r="F3" s="222"/>
      <c r="G3" s="222"/>
      <c r="H3" s="222"/>
      <c r="I3" s="222"/>
      <c r="J3" s="222"/>
      <c r="K3" s="222"/>
      <c r="M3" s="191" t="str">
        <f>Gestion!AC4</f>
        <v>04.73.31.43.72</v>
      </c>
      <c r="N3" s="192"/>
      <c r="O3" s="193"/>
      <c r="U3" s="190"/>
      <c r="V3" s="190"/>
      <c r="W3" s="190"/>
    </row>
    <row r="4" spans="1:23" ht="15" customHeight="1" thickBot="1">
      <c r="A4" s="181" t="s">
        <v>3</v>
      </c>
      <c r="B4" s="181"/>
      <c r="C4" s="181"/>
      <c r="D4" s="222">
        <f>IF(ISBLANK('Période 1'!D4:K4),"",'Période 1'!D4:K4)</f>
      </c>
      <c r="E4" s="222"/>
      <c r="F4" s="222"/>
      <c r="G4" s="222"/>
      <c r="H4" s="222"/>
      <c r="I4" s="222"/>
      <c r="J4" s="222"/>
      <c r="K4" s="222"/>
      <c r="M4" s="194">
        <f>IF(ISBLANK(Gestion!AC5),"",Gestion!AC5)</f>
      </c>
      <c r="N4" s="195"/>
      <c r="O4" s="196"/>
      <c r="U4" s="190"/>
      <c r="V4" s="190"/>
      <c r="W4" s="190"/>
    </row>
    <row r="5" spans="1:23" s="6" customFormat="1" ht="35.25" customHeight="1">
      <c r="A5" s="40" t="s">
        <v>25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R5" s="41"/>
      <c r="U5" s="190"/>
      <c r="V5" s="190"/>
      <c r="W5" s="190"/>
    </row>
    <row r="6" spans="1:23" ht="21" customHeight="1">
      <c r="A6" s="223" t="str">
        <f>'Période 1'!A6</f>
        <v>2015-2016</v>
      </c>
      <c r="B6" s="223">
        <f>'Période 1'!B6</f>
        <v>0</v>
      </c>
      <c r="C6" s="223">
        <f>'Période 1'!C6</f>
        <v>0</v>
      </c>
      <c r="D6" s="223" t="str">
        <f>'Période 1'!D6</f>
        <v>Zone A</v>
      </c>
      <c r="E6" s="223"/>
      <c r="F6" s="223"/>
      <c r="G6" s="105" t="str">
        <f>'Période 1'!G6</f>
        <v>du</v>
      </c>
      <c r="H6" s="200">
        <f>Gestion!B8</f>
        <v>42310</v>
      </c>
      <c r="I6" s="200"/>
      <c r="J6" s="105" t="str">
        <f>'Période 1'!J6</f>
        <v>au</v>
      </c>
      <c r="K6" s="200">
        <f>IF(WEEKDAY(Gestion!B9)=7,Gestion!B9-1,Gestion!B9)</f>
        <v>42356</v>
      </c>
      <c r="L6" s="200"/>
      <c r="M6" s="201" t="str">
        <f>(COUNT(A8:A30)+COUNT(D8:D30)+COUNT(G8:G30)+COUNT(J8:J30)+COUNT(M8:M30))/5&amp;" semaines"</f>
        <v>7 semaines</v>
      </c>
      <c r="N6" s="201"/>
      <c r="O6" s="201"/>
      <c r="P6" s="8"/>
      <c r="Q6" s="9"/>
      <c r="R6" s="10">
        <v>1</v>
      </c>
      <c r="S6" s="9"/>
      <c r="U6" s="190"/>
      <c r="V6" s="190"/>
      <c r="W6" s="190"/>
    </row>
    <row r="7" spans="1:19" s="34" customFormat="1" ht="52.5" customHeight="1">
      <c r="A7" s="202" t="s">
        <v>9</v>
      </c>
      <c r="B7" s="202"/>
      <c r="C7" s="202"/>
      <c r="D7" s="202" t="s">
        <v>10</v>
      </c>
      <c r="E7" s="202"/>
      <c r="F7" s="202"/>
      <c r="G7" s="202" t="s">
        <v>11</v>
      </c>
      <c r="H7" s="202"/>
      <c r="I7" s="202"/>
      <c r="J7" s="202" t="s">
        <v>12</v>
      </c>
      <c r="K7" s="202"/>
      <c r="L7" s="202"/>
      <c r="M7" s="202" t="s">
        <v>13</v>
      </c>
      <c r="N7" s="202"/>
      <c r="O7" s="202"/>
      <c r="P7" s="123"/>
      <c r="Q7" s="106" t="s">
        <v>14</v>
      </c>
      <c r="R7" s="106"/>
      <c r="S7" s="106" t="s">
        <v>15</v>
      </c>
    </row>
    <row r="8" spans="1:23" ht="12.75" customHeight="1">
      <c r="A8" s="203">
        <f>IF(WEEKDAY(Gestion!B8)=2,Gestion!B8,"")</f>
        <v>42310</v>
      </c>
      <c r="B8" s="204" t="s">
        <v>16</v>
      </c>
      <c r="C8" s="204"/>
      <c r="D8" s="205">
        <f>IF(AND(COUNT(A8)=0,WEEKDAY(Gestion!B8)&lt;&gt;3),"",IF(WEEKDAY(Gestion!B8)=3,Gestion!B8,A8+1))</f>
        <v>42311</v>
      </c>
      <c r="E8" s="204" t="s">
        <v>16</v>
      </c>
      <c r="F8" s="204"/>
      <c r="G8" s="203">
        <f>IF(AND(COUNT(D8)=0,WEEKDAY(Gestion!B8)&lt;&gt;4),"",IF(WEEKDAY(Gestion!B8)=4,Gestion!B8,D8+1))</f>
        <v>42312</v>
      </c>
      <c r="H8" s="204" t="s">
        <v>16</v>
      </c>
      <c r="I8" s="204"/>
      <c r="J8" s="203">
        <f>IF(AND(COUNT(G8)=0,WEEKDAY(Gestion!B8)&lt;&gt;5),"",IF(WEEKDAY(Gestion!B8)=5,Gestion!B8,G8+1))</f>
        <v>42313</v>
      </c>
      <c r="K8" s="204" t="s">
        <v>16</v>
      </c>
      <c r="L8" s="204"/>
      <c r="M8" s="203">
        <f>IF(AND(COUNT(J8)=0,WEEKDAY(Gestion!B8)&lt;&gt;6),"",IF(WEEKDAY(Gestion!B8)=6,Gestion!B8,J8+1))</f>
        <v>42314</v>
      </c>
      <c r="N8" s="204" t="s">
        <v>16</v>
      </c>
      <c r="O8" s="204"/>
      <c r="P8" s="14"/>
      <c r="Q8" s="151">
        <f>(IF(ISNUMBER(B9),B9,0)+IF(ISNUMBER(E9),E9,0)+IF(ISNUMBER(J9),J9,0)+IF(ISNUMBER(H9),H9,0)+IF(ISNUMBER(K9),K9,0)+IF(ISNUMBER(N9),N9,0))</f>
        <v>0</v>
      </c>
      <c r="R8" s="107"/>
      <c r="S8" s="144">
        <f>IF(R9=0,0,IF(R9&gt;0,"+ "&amp;TEXT(R9,"[hh]:mm"),"- "&amp;TEXT(ABS(R9),"[hh]:mm")))</f>
        <v>0</v>
      </c>
      <c r="T8" s="207">
        <f>IF(AND(COUNT(A8,D8,G8,J8,M8)&lt;5,Q8&gt;0,R9=0),1,0)</f>
        <v>0</v>
      </c>
      <c r="U8" s="20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08"/>
      <c r="W8" s="208"/>
    </row>
    <row r="9" spans="1:23" ht="12.75" customHeight="1">
      <c r="A9" s="203"/>
      <c r="B9" s="206"/>
      <c r="C9" s="206"/>
      <c r="D9" s="205"/>
      <c r="E9" s="206"/>
      <c r="F9" s="206"/>
      <c r="G9" s="203"/>
      <c r="H9" s="206"/>
      <c r="I9" s="206"/>
      <c r="J9" s="203"/>
      <c r="K9" s="206"/>
      <c r="L9" s="206"/>
      <c r="M9" s="203"/>
      <c r="N9" s="206"/>
      <c r="O9" s="206"/>
      <c r="P9" s="16"/>
      <c r="Q9" s="158"/>
      <c r="R9" s="17">
        <f>IF(AND(Q8&gt;0,COUNT(A8,D8,G8,J8,M8)&lt;5),0,IF(AND(ISNUMBER(Q8),Q8&gt;0),Q8-R$6,0))</f>
        <v>0</v>
      </c>
      <c r="S9" s="148"/>
      <c r="T9" s="207"/>
      <c r="U9" s="208"/>
      <c r="V9" s="208"/>
      <c r="W9" s="208"/>
    </row>
    <row r="10" spans="1:23" ht="12.75" customHeight="1">
      <c r="A10" s="203">
        <f>M8+3</f>
        <v>42317</v>
      </c>
      <c r="B10" s="204" t="s">
        <v>16</v>
      </c>
      <c r="C10" s="204"/>
      <c r="D10" s="203">
        <f>A10+1</f>
        <v>42318</v>
      </c>
      <c r="E10" s="204" t="s">
        <v>16</v>
      </c>
      <c r="F10" s="204"/>
      <c r="G10" s="203">
        <f>D10+1</f>
        <v>42319</v>
      </c>
      <c r="H10" s="204" t="s">
        <v>16</v>
      </c>
      <c r="I10" s="204"/>
      <c r="J10" s="203">
        <f>G10+1</f>
        <v>42320</v>
      </c>
      <c r="K10" s="204" t="s">
        <v>16</v>
      </c>
      <c r="L10" s="204"/>
      <c r="M10" s="203">
        <f>J10+1</f>
        <v>42321</v>
      </c>
      <c r="N10" s="204" t="s">
        <v>16</v>
      </c>
      <c r="O10" s="204"/>
      <c r="P10" s="14"/>
      <c r="Q10" s="151">
        <f>(IF(ISNUMBER(B11),B11,0)+IF(ISNUMBER(E11),E11,0)+IF(ISNUMBER(J11),J11,0)+IF(ISNUMBER(H11),H11,0)+IF(ISNUMBER(K11),K11,0)+IF(ISNUMBER(N11),N11,0))</f>
        <v>0</v>
      </c>
      <c r="R10" s="108"/>
      <c r="S10" s="144">
        <f>IF(R11=0,0,IF(R11&gt;0,"+ "&amp;TEXT(R11,"[hh]:mm"),"- "&amp;TEXT(ABS(R11),"[hh]:mm")))</f>
        <v>0</v>
      </c>
      <c r="T10" s="207">
        <f>IF(AND(COUNT(A10,D10,G10,J10,M10)&lt;5,Q10&gt;0,R11=0),1,0)</f>
        <v>0</v>
      </c>
      <c r="U10" s="208"/>
      <c r="V10" s="208"/>
      <c r="W10" s="208"/>
    </row>
    <row r="11" spans="1:23" ht="12.75" customHeight="1">
      <c r="A11" s="203"/>
      <c r="B11" s="206"/>
      <c r="C11" s="206"/>
      <c r="D11" s="203"/>
      <c r="E11" s="206"/>
      <c r="F11" s="206"/>
      <c r="G11" s="203"/>
      <c r="H11" s="206"/>
      <c r="I11" s="206"/>
      <c r="J11" s="203"/>
      <c r="K11" s="206"/>
      <c r="L11" s="206"/>
      <c r="M11" s="203"/>
      <c r="N11" s="206"/>
      <c r="O11" s="206"/>
      <c r="P11" s="16"/>
      <c r="Q11" s="158"/>
      <c r="R11" s="19">
        <f>IF(Q10&gt;0,Q10-R$6,0)</f>
        <v>0</v>
      </c>
      <c r="S11" s="148"/>
      <c r="T11" s="207"/>
      <c r="U11" s="208"/>
      <c r="V11" s="208"/>
      <c r="W11" s="208"/>
    </row>
    <row r="12" spans="1:23" ht="12.75" customHeight="1">
      <c r="A12" s="203">
        <f>M10+3</f>
        <v>42324</v>
      </c>
      <c r="B12" s="204" t="s">
        <v>16</v>
      </c>
      <c r="C12" s="204"/>
      <c r="D12" s="203">
        <f>A12+1</f>
        <v>42325</v>
      </c>
      <c r="E12" s="204" t="s">
        <v>16</v>
      </c>
      <c r="F12" s="204"/>
      <c r="G12" s="203">
        <f>D12+1</f>
        <v>42326</v>
      </c>
      <c r="H12" s="204" t="s">
        <v>16</v>
      </c>
      <c r="I12" s="204"/>
      <c r="J12" s="203">
        <f>G12+1</f>
        <v>42327</v>
      </c>
      <c r="K12" s="204" t="s">
        <v>16</v>
      </c>
      <c r="L12" s="204"/>
      <c r="M12" s="203">
        <f>J12+1</f>
        <v>42328</v>
      </c>
      <c r="N12" s="204" t="s">
        <v>16</v>
      </c>
      <c r="O12" s="204"/>
      <c r="P12" s="14"/>
      <c r="Q12" s="151">
        <f>(IF(ISNUMBER(B13),B13,0)+IF(ISNUMBER(E13),E13,0)+IF(ISNUMBER(J13),J13,0)+IF(ISNUMBER(H13),H13,0)+IF(ISNUMBER(K13),K13,0)+IF(ISNUMBER(N13),N13,0))</f>
        <v>0</v>
      </c>
      <c r="R12" s="108"/>
      <c r="S12" s="144">
        <f>IF(R13=0,0,IF(R13&gt;0,"+ "&amp;TEXT(R13,"[hh]:mm"),"- "&amp;TEXT(ABS(R13),"[hh]:mm")))</f>
        <v>0</v>
      </c>
      <c r="T12" s="207">
        <f>IF(AND(COUNT(A12,D12,G12,J12,M12)&lt;5,Q12&gt;0,R13=0),1,0)</f>
        <v>0</v>
      </c>
      <c r="U12" s="208"/>
      <c r="V12" s="208"/>
      <c r="W12" s="208"/>
    </row>
    <row r="13" spans="1:23" ht="12.75" customHeight="1">
      <c r="A13" s="203"/>
      <c r="B13" s="206"/>
      <c r="C13" s="206"/>
      <c r="D13" s="203"/>
      <c r="E13" s="206"/>
      <c r="F13" s="206"/>
      <c r="G13" s="203"/>
      <c r="H13" s="206"/>
      <c r="I13" s="206"/>
      <c r="J13" s="203"/>
      <c r="K13" s="206"/>
      <c r="L13" s="206"/>
      <c r="M13" s="203"/>
      <c r="N13" s="206"/>
      <c r="O13" s="206"/>
      <c r="P13" s="16"/>
      <c r="Q13" s="158"/>
      <c r="R13" s="19">
        <f>IF(Q12&gt;0,Q12-R$6,0)</f>
        <v>0</v>
      </c>
      <c r="S13" s="148"/>
      <c r="T13" s="207"/>
      <c r="U13" s="208"/>
      <c r="V13" s="208"/>
      <c r="W13" s="208"/>
    </row>
    <row r="14" spans="1:23" ht="12.75" customHeight="1">
      <c r="A14" s="203">
        <f>M12+3</f>
        <v>42331</v>
      </c>
      <c r="B14" s="204" t="s">
        <v>16</v>
      </c>
      <c r="C14" s="204"/>
      <c r="D14" s="203">
        <f>A14+1</f>
        <v>42332</v>
      </c>
      <c r="E14" s="204" t="s">
        <v>16</v>
      </c>
      <c r="F14" s="204"/>
      <c r="G14" s="203">
        <f>D14+1</f>
        <v>42333</v>
      </c>
      <c r="H14" s="204" t="s">
        <v>16</v>
      </c>
      <c r="I14" s="204"/>
      <c r="J14" s="203">
        <f>G14+1</f>
        <v>42334</v>
      </c>
      <c r="K14" s="204" t="s">
        <v>16</v>
      </c>
      <c r="L14" s="204"/>
      <c r="M14" s="203">
        <f>J14+1</f>
        <v>42335</v>
      </c>
      <c r="N14" s="204" t="s">
        <v>16</v>
      </c>
      <c r="O14" s="204"/>
      <c r="P14" s="14"/>
      <c r="Q14" s="151">
        <f>(IF(ISNUMBER(B15),B15,0)+IF(ISNUMBER(E15),E15,0)+IF(ISNUMBER(J15),J15,0)+IF(ISNUMBER(H15),H15,0)+IF(ISNUMBER(K15),K15,0)+IF(ISNUMBER(N15),N15,0))</f>
        <v>0</v>
      </c>
      <c r="R14" s="108"/>
      <c r="S14" s="144">
        <f>IF(R15=0,0,IF(R15&gt;0,"+ "&amp;TEXT(R15,"[hh]:mm"),"- "&amp;TEXT(ABS(R15),"[hh]:mm")))</f>
        <v>0</v>
      </c>
      <c r="T14" s="207">
        <f>IF(AND(COUNT(A14,D14,G14,J14,M14)&lt;5,Q14&gt;0,R15=0),1,0)</f>
        <v>0</v>
      </c>
      <c r="U14" s="208"/>
      <c r="V14" s="208"/>
      <c r="W14" s="208"/>
    </row>
    <row r="15" spans="1:23" ht="12.75" customHeight="1">
      <c r="A15" s="203"/>
      <c r="B15" s="206"/>
      <c r="C15" s="206"/>
      <c r="D15" s="203"/>
      <c r="E15" s="206"/>
      <c r="F15" s="206"/>
      <c r="G15" s="203"/>
      <c r="H15" s="206"/>
      <c r="I15" s="206"/>
      <c r="J15" s="203"/>
      <c r="K15" s="206"/>
      <c r="L15" s="206"/>
      <c r="M15" s="203"/>
      <c r="N15" s="206"/>
      <c r="O15" s="206"/>
      <c r="P15" s="16"/>
      <c r="Q15" s="158"/>
      <c r="R15" s="19">
        <f>IF(Q14&gt;0,Q14-R$6,0)</f>
        <v>0</v>
      </c>
      <c r="S15" s="148"/>
      <c r="T15" s="207"/>
      <c r="U15" s="208"/>
      <c r="V15" s="208"/>
      <c r="W15" s="208"/>
    </row>
    <row r="16" spans="1:23" ht="12.75" customHeight="1">
      <c r="A16" s="203">
        <f>M14+3</f>
        <v>42338</v>
      </c>
      <c r="B16" s="204" t="s">
        <v>16</v>
      </c>
      <c r="C16" s="204"/>
      <c r="D16" s="203">
        <f>A16+1</f>
        <v>42339</v>
      </c>
      <c r="E16" s="204" t="s">
        <v>16</v>
      </c>
      <c r="F16" s="204"/>
      <c r="G16" s="203">
        <f>D16+1</f>
        <v>42340</v>
      </c>
      <c r="H16" s="204" t="s">
        <v>16</v>
      </c>
      <c r="I16" s="204"/>
      <c r="J16" s="203">
        <f>G16+1</f>
        <v>42341</v>
      </c>
      <c r="K16" s="204" t="s">
        <v>16</v>
      </c>
      <c r="L16" s="204"/>
      <c r="M16" s="203">
        <f>J16+1</f>
        <v>42342</v>
      </c>
      <c r="N16" s="204" t="s">
        <v>16</v>
      </c>
      <c r="O16" s="204"/>
      <c r="P16" s="14"/>
      <c r="Q16" s="151">
        <f>(IF(ISNUMBER(B17),B17,0)+IF(ISNUMBER(E17),E17,0)+IF(ISNUMBER(J17),J17,0)+IF(ISNUMBER(H17),H17,0)+IF(ISNUMBER(K17),K17,0)+IF(ISNUMBER(N17),N17,0))</f>
        <v>0</v>
      </c>
      <c r="R16" s="108"/>
      <c r="S16" s="144">
        <f>IF(R17=0,0,IF(R17&gt;0,"+ "&amp;TEXT(R17,"[hh]:mm"),"- "&amp;TEXT(ABS(R17),"[hh]:mm")))</f>
        <v>0</v>
      </c>
      <c r="T16" s="207">
        <f>IF(AND(COUNT(A16,D16,G16,J16,M16)&lt;5,Q16&gt;0,R17=0),1,0)</f>
        <v>0</v>
      </c>
      <c r="U16" s="208"/>
      <c r="V16" s="208"/>
      <c r="W16" s="208"/>
    </row>
    <row r="17" spans="1:23" ht="12.75" customHeight="1">
      <c r="A17" s="203"/>
      <c r="B17" s="206"/>
      <c r="C17" s="206"/>
      <c r="D17" s="203"/>
      <c r="E17" s="206"/>
      <c r="F17" s="206"/>
      <c r="G17" s="203"/>
      <c r="H17" s="206"/>
      <c r="I17" s="206"/>
      <c r="J17" s="203"/>
      <c r="K17" s="206"/>
      <c r="L17" s="206"/>
      <c r="M17" s="203"/>
      <c r="N17" s="206"/>
      <c r="O17" s="206"/>
      <c r="P17" s="16"/>
      <c r="Q17" s="158"/>
      <c r="R17" s="19">
        <f>IF(Q16&gt;0,Q16-R$6,0)</f>
        <v>0</v>
      </c>
      <c r="S17" s="148"/>
      <c r="T17" s="207"/>
      <c r="U17" s="208"/>
      <c r="V17" s="208"/>
      <c r="W17" s="208"/>
    </row>
    <row r="18" spans="1:23" ht="12.75" customHeight="1">
      <c r="A18" s="203">
        <f>IF(ISNUMBER(M16),IF(M16+3&gt;$K$6,"",M16+3),"")</f>
        <v>42345</v>
      </c>
      <c r="B18" s="204" t="s">
        <v>16</v>
      </c>
      <c r="C18" s="204"/>
      <c r="D18" s="203">
        <f>IF(ISNUMBER(A18),IF(A18+1&lt;=$K$6,A18+1,""),"")</f>
        <v>42346</v>
      </c>
      <c r="E18" s="204" t="s">
        <v>16</v>
      </c>
      <c r="F18" s="204"/>
      <c r="G18" s="203">
        <f>IF(ISNUMBER(D18),IF(D18+1&lt;=$K$6,D18+1,""),"")</f>
        <v>42347</v>
      </c>
      <c r="H18" s="204" t="s">
        <v>16</v>
      </c>
      <c r="I18" s="204"/>
      <c r="J18" s="203">
        <f>IF(ISNUMBER(G18),IF(G18+1&lt;=$K$6,G18+1,""),"")</f>
        <v>42348</v>
      </c>
      <c r="K18" s="204" t="s">
        <v>16</v>
      </c>
      <c r="L18" s="204"/>
      <c r="M18" s="203">
        <f>IF(ISNUMBER(J18),IF(J18+1&lt;=$K$6,J18+1,""),"")</f>
        <v>42349</v>
      </c>
      <c r="N18" s="204" t="s">
        <v>16</v>
      </c>
      <c r="O18" s="204"/>
      <c r="P18" s="14"/>
      <c r="Q18" s="162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08"/>
      <c r="S18" s="143">
        <f>IF(ISNUMBER(Q18),IF(R19=0,0,IF(R19&gt;0,"+ "&amp;TEXT(R19,"[hh]:mm"),"- "&amp;TEXT(ABS(R19),"[hh]:mm"))),"")</f>
        <v>0</v>
      </c>
      <c r="T18" s="207">
        <f>IF(AND(COUNT(A18,D18,G18,J18,M18)&lt;5,Q18&gt;0,R19=0),1,0)</f>
        <v>0</v>
      </c>
      <c r="U18" s="208"/>
      <c r="V18" s="208"/>
      <c r="W18" s="208"/>
    </row>
    <row r="19" spans="1:23" ht="12.75" customHeight="1">
      <c r="A19" s="203"/>
      <c r="B19" s="206"/>
      <c r="C19" s="206"/>
      <c r="D19" s="203"/>
      <c r="E19" s="206"/>
      <c r="F19" s="206"/>
      <c r="G19" s="203"/>
      <c r="H19" s="206"/>
      <c r="I19" s="206"/>
      <c r="J19" s="203"/>
      <c r="K19" s="206"/>
      <c r="L19" s="206"/>
      <c r="M19" s="203"/>
      <c r="N19" s="206"/>
      <c r="O19" s="206"/>
      <c r="P19" s="16"/>
      <c r="Q19" s="21">
        <f t="shared" si="0"/>
      </c>
      <c r="R19" s="17">
        <f>IF(AND(COUNT(A18,D18,G18,J18,M18)=0,COUNT(B19,E19,H19,K19,N19)=0),"",IF(AND(Q18&gt;0,COUNT(A18,D18,G18,J18,M18)&lt;5),0,IF(AND(ISNUMBER(Q18),Q18&gt;0),Q18-R$6,0)))</f>
        <v>0</v>
      </c>
      <c r="S19" s="148"/>
      <c r="T19" s="207"/>
      <c r="U19" s="208"/>
      <c r="V19" s="208"/>
      <c r="W19" s="208"/>
    </row>
    <row r="20" spans="1:23" ht="12.75" customHeight="1">
      <c r="A20" s="203">
        <f>IF(ISNUMBER(M18),IF(M18+3&gt;$K$6,"",M18+3),"")</f>
        <v>42352</v>
      </c>
      <c r="B20" s="204" t="s">
        <v>16</v>
      </c>
      <c r="C20" s="204"/>
      <c r="D20" s="203">
        <f aca="true" t="shared" si="1" ref="D20:D31">IF(ISNUMBER(A20),IF(A20+1&lt;=$K$6,A20+1,""),"")</f>
        <v>42353</v>
      </c>
      <c r="E20" s="204" t="s">
        <v>16</v>
      </c>
      <c r="F20" s="204"/>
      <c r="G20" s="203">
        <f aca="true" t="shared" si="2" ref="G20:G31">IF(ISNUMBER(D20),IF(D20+1&lt;=$K$6,D20+1,""),"")</f>
        <v>42354</v>
      </c>
      <c r="H20" s="204" t="s">
        <v>16</v>
      </c>
      <c r="I20" s="204"/>
      <c r="J20" s="203">
        <f aca="true" t="shared" si="3" ref="J20:J31">IF(ISNUMBER(G20),IF(G20+1&lt;=$K$6,G20+1,""),"")</f>
        <v>42355</v>
      </c>
      <c r="K20" s="204" t="s">
        <v>16</v>
      </c>
      <c r="L20" s="204"/>
      <c r="M20" s="203">
        <f aca="true" t="shared" si="4" ref="M20:M31">IF(ISNUMBER(J20),IF(J20+1&lt;=$K$6,J20+1,""),"")</f>
        <v>42356</v>
      </c>
      <c r="N20" s="204" t="s">
        <v>16</v>
      </c>
      <c r="O20" s="204"/>
      <c r="P20" s="14"/>
      <c r="Q20" s="162">
        <f t="shared" si="0"/>
        <v>0</v>
      </c>
      <c r="R20" s="109"/>
      <c r="S20" s="145">
        <f>IF(ISNUMBER(Q20),IF(R21=0,0,IF(R21&gt;0,"+ "&amp;TEXT(R21,"[hh]:mm"),"- "&amp;TEXT(ABS(R21),"[hh]:mm"))),"")</f>
        <v>0</v>
      </c>
      <c r="T20" s="207">
        <f>IF(AND(COUNT(A20,D20,G20,J20,M20)&lt;5,Q20&gt;0,R21=0),1,0)</f>
        <v>0</v>
      </c>
      <c r="U20" s="208"/>
      <c r="V20" s="208"/>
      <c r="W20" s="208"/>
    </row>
    <row r="21" spans="1:23" ht="12.75" customHeight="1">
      <c r="A21" s="203"/>
      <c r="B21" s="206"/>
      <c r="C21" s="206"/>
      <c r="D21" s="203">
        <f t="shared" si="1"/>
      </c>
      <c r="E21" s="206"/>
      <c r="F21" s="206"/>
      <c r="G21" s="203">
        <f t="shared" si="2"/>
      </c>
      <c r="H21" s="206"/>
      <c r="I21" s="206"/>
      <c r="J21" s="203">
        <f t="shared" si="3"/>
      </c>
      <c r="K21" s="206"/>
      <c r="L21" s="206"/>
      <c r="M21" s="203">
        <f t="shared" si="4"/>
      </c>
      <c r="N21" s="206"/>
      <c r="O21" s="206"/>
      <c r="P21" s="16"/>
      <c r="Q21" s="165">
        <f t="shared" si="0"/>
      </c>
      <c r="R21" s="17">
        <f>IF(AND(COUNT(A20,D20,G20,J20,M20)=0,COUNT(B21,E21,H21,K21,N21)=0),"",IF(AND(Q20&gt;0,COUNT(A20,D20,G20,J20,M20)&lt;5),0,IF(AND(ISNUMBER(Q20),Q20&gt;0),Q20-R$6,0)))</f>
        <v>0</v>
      </c>
      <c r="S21" s="148"/>
      <c r="T21" s="207"/>
      <c r="U21" s="208"/>
      <c r="V21" s="208"/>
      <c r="W21" s="208"/>
    </row>
    <row r="22" spans="1:20" ht="12.75" customHeight="1">
      <c r="A22" s="203">
        <f>IF(ISNUMBER(M20),IF(M20+3&gt;$K$6,"",M20+3),"")</f>
      </c>
      <c r="B22" s="204" t="s">
        <v>16</v>
      </c>
      <c r="C22" s="204"/>
      <c r="D22" s="203">
        <f t="shared" si="1"/>
      </c>
      <c r="E22" s="204" t="s">
        <v>16</v>
      </c>
      <c r="F22" s="204"/>
      <c r="G22" s="203">
        <f t="shared" si="2"/>
      </c>
      <c r="H22" s="204" t="s">
        <v>16</v>
      </c>
      <c r="I22" s="204"/>
      <c r="J22" s="203">
        <f t="shared" si="3"/>
      </c>
      <c r="K22" s="204" t="s">
        <v>16</v>
      </c>
      <c r="L22" s="204"/>
      <c r="M22" s="203">
        <f t="shared" si="4"/>
      </c>
      <c r="N22" s="204" t="s">
        <v>16</v>
      </c>
      <c r="O22" s="204"/>
      <c r="Q22" s="214">
        <f t="shared" si="0"/>
      </c>
      <c r="S22" s="212">
        <f>IF(ISNUMBER(Q22),IF(R23=0,0,IF(R23&gt;0,"+ "&amp;TEXT(R23,"[hh]:mm"),"- "&amp;TEXT(ABS(R23),"[hh]:mm"))),"")</f>
      </c>
      <c r="T22" s="207">
        <f>IF(AND(COUNT(A22,D22,G22,J22,M22)&lt;5,Q22&gt;0,R23=0),1,0)</f>
        <v>0</v>
      </c>
    </row>
    <row r="23" spans="1:20" ht="12.75" customHeight="1">
      <c r="A23" s="203"/>
      <c r="B23" s="224"/>
      <c r="C23" s="224"/>
      <c r="D23" s="203">
        <f t="shared" si="1"/>
      </c>
      <c r="E23" s="224"/>
      <c r="F23" s="224"/>
      <c r="G23" s="203">
        <f t="shared" si="2"/>
      </c>
      <c r="H23" s="224"/>
      <c r="I23" s="224"/>
      <c r="J23" s="203">
        <f t="shared" si="3"/>
      </c>
      <c r="K23" s="224"/>
      <c r="L23" s="224"/>
      <c r="M23" s="203">
        <f t="shared" si="4"/>
      </c>
      <c r="N23" s="224"/>
      <c r="O23" s="224"/>
      <c r="Q23" s="214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12">
        <f>IF(ISNUMBER(A23),IF(R24=0,0,IF(R24&gt;0,"+ "&amp;TEXT(R24,"[hh]:mm"),"- "&amp;TEXT(ABS(R24),"[hh]:mm"))),"")</f>
      </c>
      <c r="T23" s="207"/>
    </row>
    <row r="24" spans="1:20" ht="12.75" customHeight="1">
      <c r="A24" s="203">
        <f>IF(ISNUMBER(M22),IF(M22+3&gt;$K$6,"",M22+3),"")</f>
      </c>
      <c r="B24" s="204" t="s">
        <v>16</v>
      </c>
      <c r="C24" s="204"/>
      <c r="D24" s="203">
        <f t="shared" si="1"/>
      </c>
      <c r="E24" s="204" t="s">
        <v>16</v>
      </c>
      <c r="F24" s="204"/>
      <c r="G24" s="203">
        <f t="shared" si="2"/>
      </c>
      <c r="H24" s="204" t="s">
        <v>16</v>
      </c>
      <c r="I24" s="204"/>
      <c r="J24" s="203">
        <f t="shared" si="3"/>
      </c>
      <c r="K24" s="204" t="s">
        <v>16</v>
      </c>
      <c r="L24" s="204"/>
      <c r="M24" s="203">
        <f t="shared" si="4"/>
      </c>
      <c r="N24" s="204" t="s">
        <v>16</v>
      </c>
      <c r="O24" s="204"/>
      <c r="Q24" s="214">
        <f t="shared" si="0"/>
      </c>
      <c r="S24" s="212">
        <f>IF(ISNUMBER(Q24),IF(R25=0,0,IF(R25&gt;0,"+ "&amp;TEXT(R25,"[hh]:mm"),"- "&amp;TEXT(ABS(R25),"[hh]:mm"))),"")</f>
      </c>
      <c r="T24" s="207">
        <f>IF(AND(COUNT(A24,D24,G24,J24,M24)&lt;5,Q24&gt;0,R25=0),1,0)</f>
        <v>0</v>
      </c>
    </row>
    <row r="25" spans="1:20" ht="12.75" customHeight="1">
      <c r="A25" s="203"/>
      <c r="B25" s="224"/>
      <c r="C25" s="224"/>
      <c r="D25" s="203">
        <f t="shared" si="1"/>
      </c>
      <c r="E25" s="224"/>
      <c r="F25" s="224"/>
      <c r="G25" s="203">
        <f t="shared" si="2"/>
      </c>
      <c r="H25" s="224"/>
      <c r="I25" s="224"/>
      <c r="J25" s="203">
        <f t="shared" si="3"/>
      </c>
      <c r="K25" s="224"/>
      <c r="L25" s="224"/>
      <c r="M25" s="203">
        <f t="shared" si="4"/>
      </c>
      <c r="N25" s="224"/>
      <c r="O25" s="224"/>
      <c r="Q25" s="214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12">
        <f aca="true" t="shared" si="5" ref="S25:S31">IF(ISNUMBER(A25),IF(R26=0,0,IF(R26&gt;0,"+ "&amp;TEXT(R26,"[hh]:mm"),"- "&amp;TEXT(ABS(R26),"[hh]:mm"))),"")</f>
      </c>
      <c r="T25" s="207"/>
    </row>
    <row r="26" spans="1:20" ht="12.75" customHeight="1">
      <c r="A26" s="203">
        <f>IF(ISNUMBER(M24),IF(M24+3&gt;$K$6,"",M24+3),"")</f>
      </c>
      <c r="B26" s="204" t="s">
        <v>16</v>
      </c>
      <c r="C26" s="204"/>
      <c r="D26" s="203">
        <f t="shared" si="1"/>
      </c>
      <c r="E26" s="204" t="s">
        <v>16</v>
      </c>
      <c r="F26" s="204"/>
      <c r="G26" s="203">
        <f t="shared" si="2"/>
      </c>
      <c r="H26" s="204" t="s">
        <v>16</v>
      </c>
      <c r="I26" s="204"/>
      <c r="J26" s="203">
        <f t="shared" si="3"/>
      </c>
      <c r="K26" s="204" t="s">
        <v>16</v>
      </c>
      <c r="L26" s="204"/>
      <c r="M26" s="203">
        <f t="shared" si="4"/>
      </c>
      <c r="N26" s="204" t="s">
        <v>16</v>
      </c>
      <c r="O26" s="204"/>
      <c r="Q26" s="214">
        <f t="shared" si="0"/>
      </c>
      <c r="S26" s="212">
        <f t="shared" si="5"/>
      </c>
      <c r="T26" s="207">
        <f>IF(AND(COUNT(A26,D26,G26,J26,M26)&lt;5,Q26&gt;0,R27=0),1,0)</f>
        <v>0</v>
      </c>
    </row>
    <row r="27" spans="1:20" ht="12.75" customHeight="1">
      <c r="A27" s="203"/>
      <c r="B27" s="224"/>
      <c r="C27" s="224"/>
      <c r="D27" s="203">
        <f t="shared" si="1"/>
      </c>
      <c r="E27" s="224"/>
      <c r="F27" s="224"/>
      <c r="G27" s="203">
        <f t="shared" si="2"/>
      </c>
      <c r="H27" s="224"/>
      <c r="I27" s="224"/>
      <c r="J27" s="203">
        <f t="shared" si="3"/>
      </c>
      <c r="K27" s="224"/>
      <c r="L27" s="224"/>
      <c r="M27" s="203">
        <f t="shared" si="4"/>
      </c>
      <c r="N27" s="224"/>
      <c r="O27" s="224"/>
      <c r="Q27" s="214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12">
        <f t="shared" si="5"/>
      </c>
      <c r="T27" s="207"/>
    </row>
    <row r="28" spans="1:20" ht="12.75" customHeight="1">
      <c r="A28" s="203">
        <f>IF(ISNUMBER(M26),IF(M26+3&gt;$K$6,"",M26+3),"")</f>
      </c>
      <c r="B28" s="204" t="s">
        <v>16</v>
      </c>
      <c r="C28" s="204"/>
      <c r="D28" s="203">
        <f t="shared" si="1"/>
      </c>
      <c r="E28" s="204" t="s">
        <v>16</v>
      </c>
      <c r="F28" s="204"/>
      <c r="G28" s="203">
        <f t="shared" si="2"/>
      </c>
      <c r="H28" s="204" t="s">
        <v>16</v>
      </c>
      <c r="I28" s="204"/>
      <c r="J28" s="203">
        <f t="shared" si="3"/>
      </c>
      <c r="K28" s="204" t="s">
        <v>16</v>
      </c>
      <c r="L28" s="204"/>
      <c r="M28" s="203">
        <f t="shared" si="4"/>
      </c>
      <c r="N28" s="204" t="s">
        <v>16</v>
      </c>
      <c r="O28" s="204"/>
      <c r="Q28" s="215">
        <f t="shared" si="0"/>
      </c>
      <c r="S28" s="212">
        <f t="shared" si="5"/>
      </c>
      <c r="T28" s="207">
        <f>IF(AND(COUNT(A28,D28,G28,J28,M28)&lt;5,Q28&gt;0,R29=0),1,0)</f>
        <v>0</v>
      </c>
    </row>
    <row r="29" spans="1:20" ht="12.75" customHeight="1">
      <c r="A29" s="203"/>
      <c r="B29" s="224"/>
      <c r="C29" s="224"/>
      <c r="D29" s="203">
        <f t="shared" si="1"/>
      </c>
      <c r="E29" s="224"/>
      <c r="F29" s="224"/>
      <c r="G29" s="203">
        <f t="shared" si="2"/>
      </c>
      <c r="H29" s="224"/>
      <c r="I29" s="224"/>
      <c r="J29" s="203">
        <f t="shared" si="3"/>
      </c>
      <c r="K29" s="224"/>
      <c r="L29" s="224"/>
      <c r="M29" s="203">
        <f t="shared" si="4"/>
      </c>
      <c r="N29" s="224"/>
      <c r="O29" s="224"/>
      <c r="Q29" s="215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12">
        <f t="shared" si="5"/>
      </c>
      <c r="T29" s="207"/>
    </row>
    <row r="30" spans="1:20" ht="12.75" customHeight="1">
      <c r="A30" s="203">
        <f>IF(ISNUMBER(M28),IF(M28+3&gt;$K$6,"",M28+3),"")</f>
      </c>
      <c r="B30" s="204" t="s">
        <v>16</v>
      </c>
      <c r="C30" s="204"/>
      <c r="D30" s="203">
        <f t="shared" si="1"/>
      </c>
      <c r="E30" s="204" t="s">
        <v>16</v>
      </c>
      <c r="F30" s="204"/>
      <c r="G30" s="203">
        <f t="shared" si="2"/>
      </c>
      <c r="H30" s="204" t="s">
        <v>16</v>
      </c>
      <c r="I30" s="204"/>
      <c r="J30" s="203">
        <f t="shared" si="3"/>
      </c>
      <c r="K30" s="204" t="s">
        <v>16</v>
      </c>
      <c r="L30" s="204"/>
      <c r="M30" s="203">
        <f t="shared" si="4"/>
      </c>
      <c r="N30" s="204" t="s">
        <v>16</v>
      </c>
      <c r="O30" s="204"/>
      <c r="Q30" s="214">
        <f t="shared" si="0"/>
      </c>
      <c r="S30" s="212">
        <f t="shared" si="5"/>
      </c>
      <c r="T30" s="207">
        <f>IF(AND(COUNT(A30,D30,G30,J30,M30)&lt;5,Q30&gt;0,R31=0),1,0)</f>
        <v>0</v>
      </c>
    </row>
    <row r="31" spans="1:20" ht="12.75" customHeight="1">
      <c r="A31" s="203"/>
      <c r="B31" s="224"/>
      <c r="C31" s="224"/>
      <c r="D31" s="203">
        <f t="shared" si="1"/>
      </c>
      <c r="E31" s="224"/>
      <c r="F31" s="224"/>
      <c r="G31" s="203">
        <f t="shared" si="2"/>
      </c>
      <c r="H31" s="224"/>
      <c r="I31" s="224"/>
      <c r="J31" s="203">
        <f t="shared" si="3"/>
      </c>
      <c r="K31" s="224"/>
      <c r="L31" s="224"/>
      <c r="M31" s="203">
        <f t="shared" si="4"/>
      </c>
      <c r="N31" s="224"/>
      <c r="O31" s="224"/>
      <c r="Q31" s="214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12">
        <f t="shared" si="5"/>
      </c>
      <c r="T31" s="207"/>
    </row>
    <row r="32" s="6" customFormat="1" ht="12.75" customHeight="1">
      <c r="P32" s="7"/>
    </row>
    <row r="33" spans="1:19" ht="56.25" customHeight="1">
      <c r="A33" s="216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Q33" s="115" t="str">
        <f>'Période 1'!Q33</f>
        <v>Solde 
à récupérer*
sur la
période</v>
      </c>
      <c r="R33" s="118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19">
        <f>IF(R33&lt;=0,0,IF(R33&gt;0,TEXT(R33,"[hh]:mm"),"0"))</f>
        <v>0</v>
      </c>
    </row>
    <row r="34" spans="1:19" ht="12.75" customHeight="1">
      <c r="A34" s="42"/>
      <c r="B34" s="29"/>
      <c r="C34" s="29"/>
      <c r="D34" s="29"/>
      <c r="E34" s="29"/>
      <c r="F34" s="29"/>
      <c r="Q34" s="32"/>
      <c r="R34" s="43"/>
      <c r="S34" s="44"/>
    </row>
    <row r="35" spans="1:19" s="46" customFormat="1" ht="39.75" customHeight="1" thickBot="1">
      <c r="A35" s="217"/>
      <c r="B35" s="217"/>
      <c r="C35" s="217"/>
      <c r="D35" s="217"/>
      <c r="E35" s="28"/>
      <c r="F35" s="26"/>
      <c r="G35" s="45"/>
      <c r="P35" s="47"/>
      <c r="Q35" s="115" t="s">
        <v>26</v>
      </c>
      <c r="R35" s="116">
        <f>IF('Période 1'!R40&lt;0,'Période 1'!R40,R33+'Période 1'!R40)</f>
        <v>0</v>
      </c>
      <c r="S35" s="117">
        <f>IF(R35=0,0,IF(R35&gt;0,"+ "&amp;TEXT(R35,"[hh]:mm"),"Erreur de récupération"))</f>
        <v>0</v>
      </c>
    </row>
    <row r="36" spans="1:19" ht="12.75" customHeight="1">
      <c r="A36" s="110" t="str">
        <f>'Période 1'!A36</f>
        <v>Récupération des heures</v>
      </c>
      <c r="B36" s="111"/>
      <c r="C36" s="112"/>
      <c r="S36" s="2"/>
    </row>
    <row r="37" spans="1:19" ht="14.25" customHeight="1" thickBot="1">
      <c r="A37" s="231" t="str">
        <f>'Période 1'!A37</f>
        <v>Indiquer ci-contre les dates (pour mémoire) ainsi que les heures récupérées sur la période.</v>
      </c>
      <c r="B37" s="232"/>
      <c r="C37" s="233"/>
      <c r="E37" s="120" t="s">
        <v>21</v>
      </c>
      <c r="F37" s="120" t="s">
        <v>22</v>
      </c>
      <c r="H37" s="120" t="s">
        <v>21</v>
      </c>
      <c r="I37" s="120" t="s">
        <v>22</v>
      </c>
      <c r="K37" s="120" t="s">
        <v>21</v>
      </c>
      <c r="L37" s="120" t="s">
        <v>22</v>
      </c>
      <c r="N37" s="120" t="s">
        <v>21</v>
      </c>
      <c r="O37" s="120" t="s">
        <v>22</v>
      </c>
      <c r="Q37" s="228" t="str">
        <f>'Période 1'!Q37:Q38</f>
        <v>Total 
récupéré sur la période</v>
      </c>
      <c r="R37" s="225">
        <f>SUM(F38,I38,L38,O38)</f>
        <v>0</v>
      </c>
      <c r="S37" s="167" t="str">
        <f>IF(R35=0,"Pas d'heures à récupérer",IF(R37&gt;R35,"Vous tentez de récupérer trop d'heures...",TEXT(R37,"[hh]:mm")))</f>
        <v>Pas d'heures à récupérer</v>
      </c>
    </row>
    <row r="38" spans="1:19" ht="42" customHeight="1" thickBot="1">
      <c r="A38" s="234"/>
      <c r="B38" s="235"/>
      <c r="C38" s="236"/>
      <c r="E38" s="121"/>
      <c r="F38" s="122"/>
      <c r="G38" s="35"/>
      <c r="H38" s="121"/>
      <c r="I38" s="122"/>
      <c r="J38" s="35"/>
      <c r="K38" s="121"/>
      <c r="L38" s="122"/>
      <c r="M38" s="35"/>
      <c r="N38" s="121"/>
      <c r="O38" s="122"/>
      <c r="Q38" s="229"/>
      <c r="R38" s="226"/>
      <c r="S38" s="168"/>
    </row>
    <row r="39" spans="3:19" s="6" customFormat="1" ht="12.75" customHeight="1">
      <c r="C39" s="22"/>
      <c r="P39" s="7"/>
      <c r="Q39" s="36"/>
      <c r="S39" s="22"/>
    </row>
    <row r="40" spans="1:19" ht="19.5" customHeight="1">
      <c r="A40" s="227">
        <f>'Période 1'!A40</f>
        <v>0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Q40" s="228" t="str">
        <f>'Période 1'!Q40</f>
        <v>Reste à 
récupérer sur l'année</v>
      </c>
      <c r="R40" s="113">
        <f>R35-R37</f>
        <v>0</v>
      </c>
      <c r="S40" s="169">
        <f>IF(R40&gt;=0,R35-R37,"Erreur de récupération")</f>
        <v>0</v>
      </c>
    </row>
    <row r="41" spans="1:19" s="6" customFormat="1" ht="19.5" customHeight="1">
      <c r="A41" s="230">
        <f>HYPERLINK('Période 1'!A41,'Période 1'!A41)</f>
        <v>0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7"/>
      <c r="Q41" s="229"/>
      <c r="R41" s="114"/>
      <c r="S41" s="175"/>
    </row>
    <row r="42" ht="12.75" customHeight="1"/>
  </sheetData>
  <sheetProtection password="DC15" sheet="1" objects="1" scenarios="1"/>
  <mergeCells count="234">
    <mergeCell ref="N30:O30"/>
    <mergeCell ref="Q30:Q31"/>
    <mergeCell ref="A33:O33"/>
    <mergeCell ref="A35:D35"/>
    <mergeCell ref="A37:C38"/>
    <mergeCell ref="Q37:Q38"/>
    <mergeCell ref="R37:R38"/>
    <mergeCell ref="A40:O40"/>
    <mergeCell ref="Q40:Q41"/>
    <mergeCell ref="A41:O41"/>
    <mergeCell ref="A30:A31"/>
    <mergeCell ref="B30:C30"/>
    <mergeCell ref="D30:D31"/>
    <mergeCell ref="E30:F30"/>
    <mergeCell ref="G30:G31"/>
    <mergeCell ref="H30:I30"/>
    <mergeCell ref="S30:S31"/>
    <mergeCell ref="T30:T31"/>
    <mergeCell ref="B31:C31"/>
    <mergeCell ref="E31:F31"/>
    <mergeCell ref="H31:I31"/>
    <mergeCell ref="K31:L31"/>
    <mergeCell ref="N31:O31"/>
    <mergeCell ref="J30:J31"/>
    <mergeCell ref="K30:L30"/>
    <mergeCell ref="M30:M31"/>
    <mergeCell ref="T28:T29"/>
    <mergeCell ref="B29:C29"/>
    <mergeCell ref="E29:F29"/>
    <mergeCell ref="H29:I29"/>
    <mergeCell ref="K29:L29"/>
    <mergeCell ref="N29:O29"/>
    <mergeCell ref="J28:J29"/>
    <mergeCell ref="K28:L28"/>
    <mergeCell ref="M28:M29"/>
    <mergeCell ref="N28:O28"/>
    <mergeCell ref="Q28:Q29"/>
    <mergeCell ref="S28:S29"/>
    <mergeCell ref="A28:A29"/>
    <mergeCell ref="B28:C28"/>
    <mergeCell ref="D28:D29"/>
    <mergeCell ref="E28:F28"/>
    <mergeCell ref="G28:G29"/>
    <mergeCell ref="H28:I28"/>
    <mergeCell ref="T26:T27"/>
    <mergeCell ref="B27:C27"/>
    <mergeCell ref="E27:F27"/>
    <mergeCell ref="H27:I27"/>
    <mergeCell ref="K27:L27"/>
    <mergeCell ref="N27:O27"/>
    <mergeCell ref="J26:J27"/>
    <mergeCell ref="K26:L26"/>
    <mergeCell ref="M26:M27"/>
    <mergeCell ref="N26:O26"/>
    <mergeCell ref="Q26:Q27"/>
    <mergeCell ref="S26:S27"/>
    <mergeCell ref="A26:A27"/>
    <mergeCell ref="B26:C26"/>
    <mergeCell ref="D26:D27"/>
    <mergeCell ref="E26:F26"/>
    <mergeCell ref="G26:G27"/>
    <mergeCell ref="H26:I26"/>
    <mergeCell ref="T24:T25"/>
    <mergeCell ref="B25:C25"/>
    <mergeCell ref="E25:F25"/>
    <mergeCell ref="H25:I25"/>
    <mergeCell ref="K25:L25"/>
    <mergeCell ref="N25:O25"/>
    <mergeCell ref="J24:J25"/>
    <mergeCell ref="K24:L24"/>
    <mergeCell ref="M24:M25"/>
    <mergeCell ref="N24:O24"/>
    <mergeCell ref="Q24:Q25"/>
    <mergeCell ref="S24:S25"/>
    <mergeCell ref="A24:A25"/>
    <mergeCell ref="B24:C24"/>
    <mergeCell ref="D24:D25"/>
    <mergeCell ref="E24:F24"/>
    <mergeCell ref="G24:G25"/>
    <mergeCell ref="H24:I24"/>
    <mergeCell ref="T22:T23"/>
    <mergeCell ref="B23:C23"/>
    <mergeCell ref="E23:F23"/>
    <mergeCell ref="H23:I23"/>
    <mergeCell ref="K23:L23"/>
    <mergeCell ref="N23:O23"/>
    <mergeCell ref="J22:J23"/>
    <mergeCell ref="K22:L22"/>
    <mergeCell ref="M22:M23"/>
    <mergeCell ref="N22:O22"/>
    <mergeCell ref="Q22:Q23"/>
    <mergeCell ref="S22:S23"/>
    <mergeCell ref="A22:A23"/>
    <mergeCell ref="B22:C22"/>
    <mergeCell ref="D22:D23"/>
    <mergeCell ref="E22:F22"/>
    <mergeCell ref="G22:G23"/>
    <mergeCell ref="H22:I22"/>
    <mergeCell ref="A20:A21"/>
    <mergeCell ref="B20:C20"/>
    <mergeCell ref="D20:D21"/>
    <mergeCell ref="E20:F20"/>
    <mergeCell ref="G20:G21"/>
    <mergeCell ref="H20:I20"/>
    <mergeCell ref="N20:O20"/>
    <mergeCell ref="T20:T21"/>
    <mergeCell ref="B21:C21"/>
    <mergeCell ref="E21:F21"/>
    <mergeCell ref="H21:I21"/>
    <mergeCell ref="K21:L21"/>
    <mergeCell ref="N21:O21"/>
    <mergeCell ref="J20:J21"/>
    <mergeCell ref="K20:L20"/>
    <mergeCell ref="M20:M21"/>
    <mergeCell ref="A18:A19"/>
    <mergeCell ref="B18:C18"/>
    <mergeCell ref="D18:D19"/>
    <mergeCell ref="E18:F18"/>
    <mergeCell ref="G18:G19"/>
    <mergeCell ref="H18:I18"/>
    <mergeCell ref="T18:T19"/>
    <mergeCell ref="B19:C19"/>
    <mergeCell ref="E19:F19"/>
    <mergeCell ref="H19:I19"/>
    <mergeCell ref="K19:L19"/>
    <mergeCell ref="N19:O19"/>
    <mergeCell ref="J18:J19"/>
    <mergeCell ref="K18:L18"/>
    <mergeCell ref="M18:M19"/>
    <mergeCell ref="N18:O18"/>
    <mergeCell ref="A16:A17"/>
    <mergeCell ref="B16:C16"/>
    <mergeCell ref="D16:D17"/>
    <mergeCell ref="E16:F16"/>
    <mergeCell ref="G16:G17"/>
    <mergeCell ref="H16:I16"/>
    <mergeCell ref="H14:I14"/>
    <mergeCell ref="J14:J15"/>
    <mergeCell ref="K14:L14"/>
    <mergeCell ref="M14:M15"/>
    <mergeCell ref="B15:C15"/>
    <mergeCell ref="E15:F15"/>
    <mergeCell ref="H15:I15"/>
    <mergeCell ref="K15:L15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A10:A11"/>
    <mergeCell ref="B10:C10"/>
    <mergeCell ref="D10:D11"/>
    <mergeCell ref="E10:F10"/>
    <mergeCell ref="G10:G11"/>
    <mergeCell ref="H10:I10"/>
    <mergeCell ref="B11:C11"/>
    <mergeCell ref="E11:F11"/>
    <mergeCell ref="H11:I11"/>
    <mergeCell ref="J10:J11"/>
    <mergeCell ref="K10:L10"/>
    <mergeCell ref="M10:M11"/>
    <mergeCell ref="N16:O16"/>
    <mergeCell ref="T16:T17"/>
    <mergeCell ref="B17:C17"/>
    <mergeCell ref="E17:F17"/>
    <mergeCell ref="H17:I17"/>
    <mergeCell ref="K17:L17"/>
    <mergeCell ref="N17:O17"/>
    <mergeCell ref="J16:J17"/>
    <mergeCell ref="K16:L16"/>
    <mergeCell ref="M16:M17"/>
    <mergeCell ref="N11:O11"/>
    <mergeCell ref="N12:O12"/>
    <mergeCell ref="T12:T13"/>
    <mergeCell ref="N13:O13"/>
    <mergeCell ref="N14:O14"/>
    <mergeCell ref="T14:T15"/>
    <mergeCell ref="N15:O15"/>
    <mergeCell ref="J8:J9"/>
    <mergeCell ref="K8:L8"/>
    <mergeCell ref="M8:M9"/>
    <mergeCell ref="N8:O8"/>
    <mergeCell ref="T8:T9"/>
    <mergeCell ref="U8:W21"/>
    <mergeCell ref="K9:L9"/>
    <mergeCell ref="N9:O9"/>
    <mergeCell ref="N10:O10"/>
    <mergeCell ref="T10:T11"/>
    <mergeCell ref="A8:A9"/>
    <mergeCell ref="B8:C8"/>
    <mergeCell ref="D8:D9"/>
    <mergeCell ref="E8:F8"/>
    <mergeCell ref="G8:G9"/>
    <mergeCell ref="H8:I8"/>
    <mergeCell ref="B9:C9"/>
    <mergeCell ref="E9:F9"/>
    <mergeCell ref="H9:I9"/>
    <mergeCell ref="K6:L6"/>
    <mergeCell ref="M6:O6"/>
    <mergeCell ref="A7:C7"/>
    <mergeCell ref="D7:F7"/>
    <mergeCell ref="G7:I7"/>
    <mergeCell ref="J7:L7"/>
    <mergeCell ref="M7:O7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A1:C1"/>
    <mergeCell ref="D1:K1"/>
    <mergeCell ref="M1:O1"/>
    <mergeCell ref="A2:C2"/>
    <mergeCell ref="D2:K2"/>
    <mergeCell ref="M2:O2"/>
  </mergeCells>
  <conditionalFormatting sqref="S8 S10 S12 S14 S16 S18 S20 S22:S30">
    <cfRule type="expression" priority="2" dxfId="63" stopIfTrue="1">
      <formula>IF(AND(ISNUMBER(R9),R9&gt;0),TRUE())</formula>
    </cfRule>
    <cfRule type="expression" priority="3" dxfId="64" stopIfTrue="1">
      <formula>IF(OR(AND(Q8=0,R9&lt;=0),AND(COUNT(A8,D8,G8,J8,M8)&gt;0,Q8&gt;0,T8=0)),TRUE())</formula>
    </cfRule>
    <cfRule type="expression" priority="4" dxfId="65" stopIfTrue="1">
      <formula>IF(AND(COUNT(A8,D8,G8,J8,M8)&lt;5,Q8&gt;0,R9=0),TRUE())</formula>
    </cfRule>
  </conditionalFormatting>
  <conditionalFormatting sqref="S33">
    <cfRule type="expression" priority="5" dxfId="63" stopIfTrue="1">
      <formula>IF(R33&gt;0,TRUE())</formula>
    </cfRule>
    <cfRule type="expression" priority="6" dxfId="64" stopIfTrue="1">
      <formula>IF(R33&lt;=0,TRUE())</formula>
    </cfRule>
  </conditionalFormatting>
  <conditionalFormatting sqref="S40">
    <cfRule type="expression" priority="7" dxfId="63" stopIfTrue="1">
      <formula>IF(R40&lt;&gt;0,TRUE())</formula>
    </cfRule>
    <cfRule type="expression" priority="8" dxfId="64" stopIfTrue="1">
      <formula>IF(R40=0,TRUE())</formula>
    </cfRule>
  </conditionalFormatting>
  <conditionalFormatting sqref="S37:S38">
    <cfRule type="expression" priority="9" dxfId="63" stopIfTrue="1">
      <formula>IF(R37&gt;R35,1,0)</formula>
    </cfRule>
    <cfRule type="expression" priority="10" dxfId="64" stopIfTrue="1">
      <formula>IF(R37&lt;=R35,1,0)</formula>
    </cfRule>
  </conditionalFormatting>
  <conditionalFormatting sqref="S35">
    <cfRule type="expression" priority="11" dxfId="63" stopIfTrue="1">
      <formula>IF(R35&gt;0,TRUE())</formula>
    </cfRule>
    <cfRule type="cellIs" priority="12" dxfId="63" operator="equal" stopIfTrue="1">
      <formula>"Erreur de récupération"</formula>
    </cfRule>
    <cfRule type="expression" priority="13" dxfId="64" stopIfTrue="1">
      <formula>IF(R35&lt;=0,TRUE())</formula>
    </cfRule>
  </conditionalFormatting>
  <conditionalFormatting sqref="U2">
    <cfRule type="expression" priority="22" dxfId="65" stopIfTrue="1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F35">
      <formula1>0.041666666666666664</formula1>
      <formula2>0.25</formula2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B11:C11 B13:C13 B15:C15 B17:C17 B19:C19 B21:C21 E21:F21 E19:F19 E17:F17 E15:F15 E13:F13 E11:F11 E9:F9 H9:I9 H11:I11 H13:I13 H15:I15 H17:I17 H19:I19 H21:I21 K21:L21 K19:L19 K17:L17 K15:L15 K13:L13 K11:L11 K9:L9 N9:O9 N11:O11 N13:O13 N15:O15 N17:O17 N19:O19 N21:O21 B23:C23 B25:C25 B27:C27 B29:C29 B31:C31 E31:F31 E29:F29 E27:F27 E25:F25 E23:F23 H23:I23 H25:I25 H27:I27 H29:I29 H31:I31 K31:L31 K29:L29 K27:L27 K25:L25 K23:L23 N23:O23 N25:O25 N27:O27 N29:O29 N31:O31">
      <formula1>0.2916666666666667</formula1>
    </dataValidation>
  </dataValidations>
  <printOptions horizontalCentered="1"/>
  <pageMargins left="0.39375" right="0.39375" top="0.590277777777778" bottom="0.590277777777778" header="0.511805555555555" footer="0.511805555555555"/>
  <pageSetup fitToHeight="1" fitToWidth="1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K6" sqref="K6:L6"/>
    </sheetView>
  </sheetViews>
  <sheetFormatPr defaultColWidth="8.8515625" defaultRowHeight="12.75"/>
  <cols>
    <col min="1" max="1" width="11.28125" style="0" customWidth="1"/>
    <col min="2" max="15" width="8.8515625" style="0" customWidth="1"/>
    <col min="16" max="16" width="8.8515625" style="1" customWidth="1"/>
    <col min="17" max="17" width="11.00390625" style="0" bestFit="1" customWidth="1"/>
    <col min="18" max="18" width="0" style="0" hidden="1" customWidth="1"/>
    <col min="19" max="22" width="8.8515625" style="0" customWidth="1"/>
    <col min="23" max="23" width="10.00390625" style="0" customWidth="1"/>
  </cols>
  <sheetData>
    <row r="1" spans="1:18" ht="15" customHeight="1">
      <c r="A1" s="181" t="s">
        <v>0</v>
      </c>
      <c r="B1" s="181"/>
      <c r="C1" s="181"/>
      <c r="D1" s="222">
        <f>IF(ISBLANK('Période 1'!D1:K1),"",'Période 1'!D1:K1)</f>
      </c>
      <c r="E1" s="222"/>
      <c r="F1" s="222"/>
      <c r="G1" s="222"/>
      <c r="H1" s="222"/>
      <c r="I1" s="222"/>
      <c r="J1" s="222"/>
      <c r="K1" s="222"/>
      <c r="M1" s="183" t="str">
        <f>Gestion!AC2</f>
        <v>SNUipp-FSU 63</v>
      </c>
      <c r="N1" s="184"/>
      <c r="O1" s="185"/>
      <c r="Q1" s="34"/>
      <c r="R1" s="34"/>
    </row>
    <row r="2" spans="1:23" ht="15" customHeight="1">
      <c r="A2" s="181" t="s">
        <v>1</v>
      </c>
      <c r="B2" s="181"/>
      <c r="C2" s="181"/>
      <c r="D2" s="222">
        <f>IF(ISBLANK('Période 1'!D2:K2),"",'Période 1'!D2:K2)</f>
      </c>
      <c r="E2" s="222"/>
      <c r="F2" s="222"/>
      <c r="G2" s="222"/>
      <c r="H2" s="222"/>
      <c r="I2" s="222"/>
      <c r="J2" s="222"/>
      <c r="K2" s="222"/>
      <c r="M2" s="187" t="str">
        <f>HYPERLINK("mailto:"&amp;Gestion!AC3,Gestion!AC3)</f>
        <v>snu63@snuipp.fr</v>
      </c>
      <c r="N2" s="188"/>
      <c r="O2" s="189"/>
      <c r="Q2" s="39"/>
      <c r="R2" s="39"/>
      <c r="U2" s="190">
        <f>IF(SUM(T8:T32)&gt;0,Gestion!A40,"")</f>
      </c>
      <c r="V2" s="190"/>
      <c r="W2" s="190"/>
    </row>
    <row r="3" spans="1:23" ht="15" customHeight="1">
      <c r="A3" s="181" t="s">
        <v>2</v>
      </c>
      <c r="B3" s="181"/>
      <c r="C3" s="181"/>
      <c r="D3" s="222">
        <f>IF(ISBLANK('Période 1'!D3:K3),"",'Période 1'!D3:K3)</f>
      </c>
      <c r="E3" s="222"/>
      <c r="F3" s="222"/>
      <c r="G3" s="222"/>
      <c r="H3" s="222"/>
      <c r="I3" s="222"/>
      <c r="J3" s="222"/>
      <c r="K3" s="222"/>
      <c r="M3" s="191" t="str">
        <f>Gestion!AC4</f>
        <v>04.73.31.43.72</v>
      </c>
      <c r="N3" s="192"/>
      <c r="O3" s="193"/>
      <c r="U3" s="190"/>
      <c r="V3" s="190"/>
      <c r="W3" s="190"/>
    </row>
    <row r="4" spans="1:23" ht="15" customHeight="1" thickBot="1">
      <c r="A4" s="181" t="s">
        <v>3</v>
      </c>
      <c r="B4" s="181"/>
      <c r="C4" s="181"/>
      <c r="D4" s="222">
        <f>IF(ISBLANK('Période 1'!D4:K4),"",'Période 1'!D4:K4)</f>
      </c>
      <c r="E4" s="222"/>
      <c r="F4" s="222"/>
      <c r="G4" s="222"/>
      <c r="H4" s="222"/>
      <c r="I4" s="222"/>
      <c r="J4" s="222"/>
      <c r="K4" s="222"/>
      <c r="M4" s="194">
        <f>IF(ISBLANK(Gestion!AC5),"",Gestion!AC5)</f>
      </c>
      <c r="N4" s="195"/>
      <c r="O4" s="196"/>
      <c r="U4" s="190"/>
      <c r="V4" s="190"/>
      <c r="W4" s="190"/>
    </row>
    <row r="5" spans="1:23" s="6" customFormat="1" ht="33" customHeight="1">
      <c r="A5" s="40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U5" s="190"/>
      <c r="V5" s="190"/>
      <c r="W5" s="190"/>
    </row>
    <row r="6" spans="1:23" ht="21" customHeight="1">
      <c r="A6" s="223" t="str">
        <f>'Période 1'!A6</f>
        <v>2015-2016</v>
      </c>
      <c r="B6" s="223"/>
      <c r="C6" s="223"/>
      <c r="D6" s="237" t="str">
        <f>'Période 1'!D6</f>
        <v>Zone A</v>
      </c>
      <c r="E6" s="237"/>
      <c r="F6" s="237"/>
      <c r="G6" s="105" t="str">
        <f>'Période 1'!G6</f>
        <v>du</v>
      </c>
      <c r="H6" s="200">
        <f>Gestion!B10</f>
        <v>42373</v>
      </c>
      <c r="I6" s="200"/>
      <c r="J6" s="105" t="str">
        <f>'Période 1'!J6</f>
        <v>au</v>
      </c>
      <c r="K6" s="200">
        <f>IF(WEEKDAY(Gestion!B11)=7,Gestion!B11-1,Gestion!B11)</f>
        <v>42412</v>
      </c>
      <c r="L6" s="200"/>
      <c r="M6" s="201" t="str">
        <f>(COUNT(A8:A30)+COUNT(D8:D30)+COUNT(G8:G30)+COUNT(J8:J30)+COUNT(M8:M30))/5&amp;" semaines"</f>
        <v>6 semaines</v>
      </c>
      <c r="N6" s="201"/>
      <c r="O6" s="201"/>
      <c r="P6" s="8"/>
      <c r="Q6" s="9"/>
      <c r="R6" s="10">
        <v>1</v>
      </c>
      <c r="S6" s="9"/>
      <c r="U6" s="190"/>
      <c r="V6" s="190"/>
      <c r="W6" s="190"/>
    </row>
    <row r="7" spans="1:19" s="34" customFormat="1" ht="52.5" customHeight="1">
      <c r="A7" s="202" t="s">
        <v>9</v>
      </c>
      <c r="B7" s="202"/>
      <c r="C7" s="202"/>
      <c r="D7" s="202" t="s">
        <v>10</v>
      </c>
      <c r="E7" s="202"/>
      <c r="F7" s="202"/>
      <c r="G7" s="202" t="s">
        <v>11</v>
      </c>
      <c r="H7" s="202"/>
      <c r="I7" s="202"/>
      <c r="J7" s="202" t="s">
        <v>12</v>
      </c>
      <c r="K7" s="202"/>
      <c r="L7" s="202"/>
      <c r="M7" s="202" t="s">
        <v>13</v>
      </c>
      <c r="N7" s="202"/>
      <c r="O7" s="202"/>
      <c r="P7" s="123"/>
      <c r="Q7" s="106" t="s">
        <v>14</v>
      </c>
      <c r="R7" s="106"/>
      <c r="S7" s="106" t="s">
        <v>15</v>
      </c>
    </row>
    <row r="8" spans="1:23" ht="12.75" customHeight="1">
      <c r="A8" s="203">
        <f>IF(WEEKDAY(Gestion!B10)=2,Gestion!B10,"")</f>
        <v>42373</v>
      </c>
      <c r="B8" s="204" t="s">
        <v>16</v>
      </c>
      <c r="C8" s="204"/>
      <c r="D8" s="205">
        <f>IF(AND(COUNT(A8)=0,WEEKDAY(Gestion!$B10)&lt;&gt;3),"",IF(WEEKDAY(Gestion!$B10)=3,Gestion!$B10,A8+1))</f>
        <v>42374</v>
      </c>
      <c r="E8" s="204" t="s">
        <v>16</v>
      </c>
      <c r="F8" s="204"/>
      <c r="G8" s="205">
        <f>IF(AND(COUNT(D8)=0,WEEKDAY(Gestion!$B10)&lt;&gt;4),"",IF(WEEKDAY(Gestion!$B10)=4,Gestion!$B10,D8+1))</f>
        <v>42375</v>
      </c>
      <c r="H8" s="204" t="s">
        <v>16</v>
      </c>
      <c r="I8" s="204"/>
      <c r="J8" s="205">
        <f>IF(AND(COUNT(G8)=0,WEEKDAY(Gestion!$B10)&lt;&gt;5),"",IF(WEEKDAY(Gestion!$B10)=5,Gestion!$B10,G8+1))</f>
        <v>42376</v>
      </c>
      <c r="K8" s="204" t="s">
        <v>16</v>
      </c>
      <c r="L8" s="204"/>
      <c r="M8" s="205">
        <f>IF(AND(COUNT(J8)=0,WEEKDAY(Gestion!$B10)&lt;&gt;6),"",IF(WEEKDAY(Gestion!$B10)=6,Gestion!$B10,J8+1))</f>
        <v>42377</v>
      </c>
      <c r="N8" s="204" t="s">
        <v>16</v>
      </c>
      <c r="O8" s="204"/>
      <c r="P8" s="14"/>
      <c r="Q8" s="151">
        <f>(IF(ISNUMBER(B9),B9,0)+IF(ISNUMBER(E9),E9,0)+IF(ISNUMBER(J9),J9,0)+IF(ISNUMBER(H9),H9,0)+IF(ISNUMBER(K9),K9,0)+IF(ISNUMBER(N9),N9,0))</f>
        <v>0</v>
      </c>
      <c r="R8" s="107"/>
      <c r="S8" s="133">
        <f>IF(R9=0,0,IF(R9&gt;0,"+ "&amp;TEXT(R9,"[hh]:mm"),"- "&amp;TEXT(ABS(R9),"[hh]:mm")))</f>
        <v>0</v>
      </c>
      <c r="T8" s="207">
        <f>IF(AND(COUNT(A8,D8,G8,J8,M8)&lt;5,Q8&gt;0,R9=0),1,0)</f>
        <v>0</v>
      </c>
      <c r="U8" s="20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08"/>
      <c r="W8" s="208"/>
    </row>
    <row r="9" spans="1:23" ht="12.75" customHeight="1">
      <c r="A9" s="203"/>
      <c r="B9" s="206"/>
      <c r="C9" s="206"/>
      <c r="D9" s="205"/>
      <c r="E9" s="206"/>
      <c r="F9" s="206"/>
      <c r="G9" s="205"/>
      <c r="H9" s="206"/>
      <c r="I9" s="206"/>
      <c r="J9" s="205"/>
      <c r="K9" s="206"/>
      <c r="L9" s="206"/>
      <c r="M9" s="205"/>
      <c r="N9" s="206"/>
      <c r="O9" s="206"/>
      <c r="P9" s="16"/>
      <c r="Q9" s="158"/>
      <c r="R9" s="17">
        <f>IF(AND(Q8&gt;0,COUNT(A8,D8,G8,J8,M8)&lt;5),0,IF(AND(ISNUMBER(Q8),Q8&gt;0),Q8-R$6,0))</f>
        <v>0</v>
      </c>
      <c r="S9" s="15"/>
      <c r="T9" s="207"/>
      <c r="U9" s="208"/>
      <c r="V9" s="208"/>
      <c r="W9" s="208"/>
    </row>
    <row r="10" spans="1:23" ht="12.75" customHeight="1">
      <c r="A10" s="203">
        <f>M8+3</f>
        <v>42380</v>
      </c>
      <c r="B10" s="204" t="s">
        <v>16</v>
      </c>
      <c r="C10" s="204"/>
      <c r="D10" s="203">
        <f>A10+1</f>
        <v>42381</v>
      </c>
      <c r="E10" s="204" t="s">
        <v>16</v>
      </c>
      <c r="F10" s="204"/>
      <c r="G10" s="203">
        <f>D10+1</f>
        <v>42382</v>
      </c>
      <c r="H10" s="204" t="s">
        <v>16</v>
      </c>
      <c r="I10" s="204"/>
      <c r="J10" s="203">
        <f>G10+1</f>
        <v>42383</v>
      </c>
      <c r="K10" s="204" t="s">
        <v>16</v>
      </c>
      <c r="L10" s="204"/>
      <c r="M10" s="203">
        <f>J10+1</f>
        <v>42384</v>
      </c>
      <c r="N10" s="204" t="s">
        <v>16</v>
      </c>
      <c r="O10" s="204"/>
      <c r="P10" s="14"/>
      <c r="Q10" s="151">
        <f>(IF(ISNUMBER(B11),B11,0)+IF(ISNUMBER(E11),E11,0)+IF(ISNUMBER(J11),J11,0)+IF(ISNUMBER(H11),H11,0)+IF(ISNUMBER(K11),K11,0)+IF(ISNUMBER(N11),N11,0))</f>
        <v>0</v>
      </c>
      <c r="R10" s="108"/>
      <c r="S10" s="133">
        <f>IF(R11=0,0,IF(R11&gt;0,"+ "&amp;TEXT(R11,"[hh]:mm"),"- "&amp;TEXT(ABS(R11),"[hh]:mm")))</f>
        <v>0</v>
      </c>
      <c r="T10" s="207">
        <f>IF(AND(COUNT(A10,D10,G10,J10,M10)&lt;5,Q10&gt;0,R11=0),1,0)</f>
        <v>0</v>
      </c>
      <c r="U10" s="208"/>
      <c r="V10" s="208"/>
      <c r="W10" s="208"/>
    </row>
    <row r="11" spans="1:23" ht="12.75" customHeight="1">
      <c r="A11" s="203"/>
      <c r="B11" s="206"/>
      <c r="C11" s="206"/>
      <c r="D11" s="203"/>
      <c r="E11" s="206"/>
      <c r="F11" s="206"/>
      <c r="G11" s="203"/>
      <c r="H11" s="206"/>
      <c r="I11" s="206"/>
      <c r="J11" s="203"/>
      <c r="K11" s="206"/>
      <c r="L11" s="206"/>
      <c r="M11" s="203"/>
      <c r="N11" s="206"/>
      <c r="O11" s="206"/>
      <c r="P11" s="16"/>
      <c r="Q11" s="158"/>
      <c r="R11" s="19">
        <f>IF(Q10&gt;0,Q10-R$6,0)</f>
        <v>0</v>
      </c>
      <c r="S11" s="15"/>
      <c r="T11" s="207"/>
      <c r="U11" s="208"/>
      <c r="V11" s="208"/>
      <c r="W11" s="208"/>
    </row>
    <row r="12" spans="1:23" ht="12.75" customHeight="1">
      <c r="A12" s="203">
        <f>M10+3</f>
        <v>42387</v>
      </c>
      <c r="B12" s="204" t="s">
        <v>16</v>
      </c>
      <c r="C12" s="204"/>
      <c r="D12" s="203">
        <f>A12+1</f>
        <v>42388</v>
      </c>
      <c r="E12" s="204" t="s">
        <v>16</v>
      </c>
      <c r="F12" s="204"/>
      <c r="G12" s="203">
        <f>D12+1</f>
        <v>42389</v>
      </c>
      <c r="H12" s="204" t="s">
        <v>16</v>
      </c>
      <c r="I12" s="204"/>
      <c r="J12" s="203">
        <f>G12+1</f>
        <v>42390</v>
      </c>
      <c r="K12" s="204" t="s">
        <v>16</v>
      </c>
      <c r="L12" s="204"/>
      <c r="M12" s="203">
        <f>J12+1</f>
        <v>42391</v>
      </c>
      <c r="N12" s="204" t="s">
        <v>16</v>
      </c>
      <c r="O12" s="204"/>
      <c r="P12" s="14"/>
      <c r="Q12" s="151">
        <f>(IF(ISNUMBER(B13),B13,0)+IF(ISNUMBER(E13),E13,0)+IF(ISNUMBER(J13),J13,0)+IF(ISNUMBER(H13),H13,0)+IF(ISNUMBER(K13),K13,0)+IF(ISNUMBER(N13),N13,0))</f>
        <v>0</v>
      </c>
      <c r="R12" s="108"/>
      <c r="S12" s="133">
        <f>IF(R13=0,0,IF(R13&gt;0,"+ "&amp;TEXT(R13,"[hh]:mm"),"- "&amp;TEXT(ABS(R13),"[hh]:mm")))</f>
        <v>0</v>
      </c>
      <c r="T12" s="207">
        <f>IF(AND(COUNT(A12,D12,G12,J12,M12)&lt;5,Q12&gt;0,R13=0),1,0)</f>
        <v>0</v>
      </c>
      <c r="U12" s="208"/>
      <c r="V12" s="208"/>
      <c r="W12" s="208"/>
    </row>
    <row r="13" spans="1:23" ht="12.75" customHeight="1">
      <c r="A13" s="203"/>
      <c r="B13" s="206"/>
      <c r="C13" s="206"/>
      <c r="D13" s="203"/>
      <c r="E13" s="206"/>
      <c r="F13" s="206"/>
      <c r="G13" s="203"/>
      <c r="H13" s="206"/>
      <c r="I13" s="206"/>
      <c r="J13" s="203"/>
      <c r="K13" s="206"/>
      <c r="L13" s="206"/>
      <c r="M13" s="203"/>
      <c r="N13" s="206"/>
      <c r="O13" s="206"/>
      <c r="P13" s="16"/>
      <c r="Q13" s="158"/>
      <c r="R13" s="19">
        <f>IF(Q12&gt;0,Q12-R$6,0)</f>
        <v>0</v>
      </c>
      <c r="S13" s="15"/>
      <c r="T13" s="207"/>
      <c r="U13" s="208"/>
      <c r="V13" s="208"/>
      <c r="W13" s="208"/>
    </row>
    <row r="14" spans="1:23" ht="12.75" customHeight="1">
      <c r="A14" s="203">
        <f>M12+3</f>
        <v>42394</v>
      </c>
      <c r="B14" s="204" t="s">
        <v>16</v>
      </c>
      <c r="C14" s="204"/>
      <c r="D14" s="203">
        <f>A14+1</f>
        <v>42395</v>
      </c>
      <c r="E14" s="204" t="s">
        <v>16</v>
      </c>
      <c r="F14" s="204"/>
      <c r="G14" s="203">
        <f>D14+1</f>
        <v>42396</v>
      </c>
      <c r="H14" s="204" t="s">
        <v>16</v>
      </c>
      <c r="I14" s="204"/>
      <c r="J14" s="203">
        <f>G14+1</f>
        <v>42397</v>
      </c>
      <c r="K14" s="204" t="s">
        <v>16</v>
      </c>
      <c r="L14" s="204"/>
      <c r="M14" s="203">
        <f>J14+1</f>
        <v>42398</v>
      </c>
      <c r="N14" s="204" t="s">
        <v>16</v>
      </c>
      <c r="O14" s="204"/>
      <c r="P14" s="14"/>
      <c r="Q14" s="151">
        <f>(IF(ISNUMBER(B15),B15,0)+IF(ISNUMBER(E15),E15,0)+IF(ISNUMBER(J15),J15,0)+IF(ISNUMBER(H15),H15,0)+IF(ISNUMBER(K15),K15,0)+IF(ISNUMBER(N15),N15,0))</f>
        <v>0</v>
      </c>
      <c r="R14" s="108"/>
      <c r="S14" s="131">
        <f>IF(R15=0,0,IF(R15&gt;0,"+ "&amp;TEXT(R15,"[hh]:mm"),"- "&amp;TEXT(ABS(R15),"[hh]:mm")))</f>
        <v>0</v>
      </c>
      <c r="T14" s="207">
        <f>IF(AND(COUNT(A14,D14,G14,J14,M14)&lt;5,Q14&gt;0,R15=0),1,0)</f>
        <v>0</v>
      </c>
      <c r="U14" s="208"/>
      <c r="V14" s="208"/>
      <c r="W14" s="208"/>
    </row>
    <row r="15" spans="1:23" ht="12.75" customHeight="1">
      <c r="A15" s="203"/>
      <c r="B15" s="206"/>
      <c r="C15" s="206"/>
      <c r="D15" s="203"/>
      <c r="E15" s="206"/>
      <c r="F15" s="206"/>
      <c r="G15" s="203"/>
      <c r="H15" s="206"/>
      <c r="I15" s="206"/>
      <c r="J15" s="203"/>
      <c r="K15" s="206"/>
      <c r="L15" s="206"/>
      <c r="M15" s="203"/>
      <c r="N15" s="206"/>
      <c r="O15" s="206"/>
      <c r="P15" s="16"/>
      <c r="Q15" s="158"/>
      <c r="R15" s="19">
        <f>IF(Q14&gt;0,Q14-R$6,0)</f>
        <v>0</v>
      </c>
      <c r="S15" s="15"/>
      <c r="T15" s="207"/>
      <c r="U15" s="208"/>
      <c r="V15" s="208"/>
      <c r="W15" s="208"/>
    </row>
    <row r="16" spans="1:23" ht="12.75" customHeight="1">
      <c r="A16" s="203">
        <f>M14+3</f>
        <v>42401</v>
      </c>
      <c r="B16" s="204" t="s">
        <v>16</v>
      </c>
      <c r="C16" s="204"/>
      <c r="D16" s="203">
        <f>A16+1</f>
        <v>42402</v>
      </c>
      <c r="E16" s="204" t="s">
        <v>16</v>
      </c>
      <c r="F16" s="204"/>
      <c r="G16" s="203">
        <f>D16+1</f>
        <v>42403</v>
      </c>
      <c r="H16" s="204" t="s">
        <v>16</v>
      </c>
      <c r="I16" s="204"/>
      <c r="J16" s="203">
        <f>G16+1</f>
        <v>42404</v>
      </c>
      <c r="K16" s="204" t="s">
        <v>16</v>
      </c>
      <c r="L16" s="204"/>
      <c r="M16" s="203">
        <f>J16+1</f>
        <v>42405</v>
      </c>
      <c r="N16" s="204" t="s">
        <v>16</v>
      </c>
      <c r="O16" s="204"/>
      <c r="P16" s="14"/>
      <c r="Q16" s="151">
        <f>(IF(ISNUMBER(B17),B17,0)+IF(ISNUMBER(E17),E17,0)+IF(ISNUMBER(J17),J17,0)+IF(ISNUMBER(H17),H17,0)+IF(ISNUMBER(K17),K17,0)+IF(ISNUMBER(N17),N17,0))</f>
        <v>0</v>
      </c>
      <c r="R16" s="108"/>
      <c r="S16" s="131">
        <f>IF(R17=0,0,IF(R17&gt;0,"+ "&amp;TEXT(R17,"[hh]:mm"),"- "&amp;TEXT(ABS(R17),"[hh]:mm")))</f>
        <v>0</v>
      </c>
      <c r="T16" s="207">
        <f>IF(AND(COUNT(A16,D16,G16,J16,M16)&lt;5,Q16&gt;0,R17=0),1,0)</f>
        <v>0</v>
      </c>
      <c r="U16" s="208"/>
      <c r="V16" s="208"/>
      <c r="W16" s="208"/>
    </row>
    <row r="17" spans="1:23" ht="12.75" customHeight="1">
      <c r="A17" s="203"/>
      <c r="B17" s="206"/>
      <c r="C17" s="206"/>
      <c r="D17" s="203"/>
      <c r="E17" s="206"/>
      <c r="F17" s="206"/>
      <c r="G17" s="203"/>
      <c r="H17" s="206"/>
      <c r="I17" s="206"/>
      <c r="J17" s="203"/>
      <c r="K17" s="206"/>
      <c r="L17" s="206"/>
      <c r="M17" s="203"/>
      <c r="N17" s="206"/>
      <c r="O17" s="206"/>
      <c r="P17" s="16"/>
      <c r="Q17" s="158"/>
      <c r="R17" s="19">
        <f>IF(Q16&gt;0,Q16-R$6,0)</f>
        <v>0</v>
      </c>
      <c r="S17" s="15"/>
      <c r="T17" s="207"/>
      <c r="U17" s="208"/>
      <c r="V17" s="208"/>
      <c r="W17" s="208"/>
    </row>
    <row r="18" spans="1:23" ht="12.75" customHeight="1">
      <c r="A18" s="203">
        <f>M16+3</f>
        <v>42408</v>
      </c>
      <c r="B18" s="210" t="s">
        <v>16</v>
      </c>
      <c r="C18" s="210"/>
      <c r="D18" s="203">
        <f>A18+1</f>
        <v>42409</v>
      </c>
      <c r="E18" s="204" t="s">
        <v>16</v>
      </c>
      <c r="F18" s="204"/>
      <c r="G18" s="203">
        <f>D18+1</f>
        <v>42410</v>
      </c>
      <c r="H18" s="204" t="s">
        <v>16</v>
      </c>
      <c r="I18" s="204"/>
      <c r="J18" s="203">
        <f>G18+1</f>
        <v>42411</v>
      </c>
      <c r="K18" s="204" t="s">
        <v>16</v>
      </c>
      <c r="L18" s="204"/>
      <c r="M18" s="203">
        <f>J18+1</f>
        <v>42412</v>
      </c>
      <c r="N18" s="204" t="s">
        <v>16</v>
      </c>
      <c r="O18" s="204"/>
      <c r="P18" s="14"/>
      <c r="Q18" s="162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08"/>
      <c r="S18" s="143">
        <f>IF(ISNUMBER(Q18),IF(R19=0,0,IF(R19&gt;0,"+ "&amp;TEXT(R19,"[hh]:mm"),"- "&amp;TEXT(ABS(R19),"[hh]:mm"))),"")</f>
        <v>0</v>
      </c>
      <c r="T18" s="207">
        <f>IF(AND(COUNT(A18,D18,G18,J18,M18)&lt;5,Q18&gt;0,R19=0),1,0)</f>
        <v>0</v>
      </c>
      <c r="U18" s="208"/>
      <c r="V18" s="208"/>
      <c r="W18" s="208"/>
    </row>
    <row r="19" spans="1:23" ht="12.75" customHeight="1">
      <c r="A19" s="203"/>
      <c r="B19" s="206"/>
      <c r="C19" s="206"/>
      <c r="D19" s="203"/>
      <c r="E19" s="206"/>
      <c r="F19" s="206"/>
      <c r="G19" s="203"/>
      <c r="H19" s="206"/>
      <c r="I19" s="206"/>
      <c r="J19" s="203"/>
      <c r="K19" s="206"/>
      <c r="L19" s="206"/>
      <c r="M19" s="203"/>
      <c r="N19" s="206"/>
      <c r="O19" s="206"/>
      <c r="P19" s="16"/>
      <c r="Q19" s="20">
        <f t="shared" si="0"/>
      </c>
      <c r="R19" s="17">
        <f>IF(AND(COUNT(A18,D18,G18,J18,M18)=0,COUNT(B19,E19,H19,K19,N19)=0),"",IF(AND(Q18&gt;0,COUNT(A18,D18,G18,J18,M18)&lt;5),0,IF(AND(ISNUMBER(Q18),Q18&gt;0),Q18-R$6,0)))</f>
        <v>0</v>
      </c>
      <c r="S19" s="15"/>
      <c r="T19" s="207"/>
      <c r="U19" s="208"/>
      <c r="V19" s="208"/>
      <c r="W19" s="208"/>
    </row>
    <row r="20" spans="1:23" ht="12.75" customHeight="1">
      <c r="A20" s="203">
        <f>IF(ISNUMBER(M18),IF(M18+3&gt;$K$6,"",M18+3),"")</f>
      </c>
      <c r="B20" s="211" t="s">
        <v>16</v>
      </c>
      <c r="C20" s="211"/>
      <c r="D20" s="203">
        <f aca="true" t="shared" si="1" ref="D20:D31">IF(ISNUMBER(A20),IF(A20+1&lt;=$K$6,A20+1,""),"")</f>
      </c>
      <c r="E20" s="211" t="s">
        <v>16</v>
      </c>
      <c r="F20" s="211"/>
      <c r="G20" s="203">
        <f aca="true" t="shared" si="2" ref="G20:G31">IF(ISNUMBER(D20),IF(D20+1&lt;=$K$6,D20+1,""),"")</f>
      </c>
      <c r="H20" s="211" t="s">
        <v>16</v>
      </c>
      <c r="I20" s="211"/>
      <c r="J20" s="203">
        <f aca="true" t="shared" si="3" ref="J20:J31">IF(ISNUMBER(G20),IF(G20+1&lt;=$K$6,G20+1,""),"")</f>
      </c>
      <c r="K20" s="211" t="s">
        <v>16</v>
      </c>
      <c r="L20" s="211"/>
      <c r="M20" s="203">
        <f aca="true" t="shared" si="4" ref="M20:M31">IF(ISNUMBER(J20),IF(J20+1&lt;=$K$6,J20+1,""),"")</f>
      </c>
      <c r="N20" s="211" t="s">
        <v>16</v>
      </c>
      <c r="O20" s="211"/>
      <c r="P20" s="14"/>
      <c r="Q20" s="214">
        <f t="shared" si="0"/>
      </c>
      <c r="S20" s="212">
        <f>IF(ISNUMBER(Q20),IF(R21=0,0,IF(R21&gt;0,"+ "&amp;TEXT(R21,"[hh]:mm"),"- "&amp;TEXT(ABS(R21),"[hh]:mm"))),"")</f>
      </c>
      <c r="T20" s="207">
        <f>IF(AND(COUNT(A20,D20,G20,J20,M20)&lt;5,Q20&gt;0,R21=0),1,0)</f>
        <v>0</v>
      </c>
      <c r="U20" s="208"/>
      <c r="V20" s="208"/>
      <c r="W20" s="208"/>
    </row>
    <row r="21" spans="1:23" ht="12.75" customHeight="1">
      <c r="A21" s="203"/>
      <c r="B21" s="206"/>
      <c r="C21" s="206"/>
      <c r="D21" s="203">
        <f t="shared" si="1"/>
      </c>
      <c r="E21" s="206"/>
      <c r="F21" s="206"/>
      <c r="G21" s="203">
        <f t="shared" si="2"/>
      </c>
      <c r="H21" s="206"/>
      <c r="I21" s="206"/>
      <c r="J21" s="203">
        <f t="shared" si="3"/>
      </c>
      <c r="K21" s="206"/>
      <c r="L21" s="206"/>
      <c r="M21" s="203">
        <f t="shared" si="4"/>
      </c>
      <c r="N21" s="206"/>
      <c r="O21" s="206"/>
      <c r="P21" s="16"/>
      <c r="Q21" s="214">
        <f t="shared" si="0"/>
      </c>
      <c r="R21" s="17">
        <f>IF(AND(COUNT(A20,D20,G20,J20,M20)=0,COUNT(B21,E21,H21,K21,N21)=0),"",IF(AND(Q20&gt;0,COUNT(A20,D20,G20,J20,M20)&lt;5),0,IF(AND(ISNUMBER(Q20),Q20&gt;0),Q20-R$6,0)))</f>
      </c>
      <c r="S21" s="212">
        <f>IF(ISNUMBER(A21),IF(R22=0,0,IF(R22&gt;0,"+ "&amp;TEXT(R22,"[hh]:mm"),"- "&amp;TEXT(ABS(R22),"[hh]:mm"))),"")</f>
      </c>
      <c r="T21" s="207"/>
      <c r="U21" s="208"/>
      <c r="V21" s="208"/>
      <c r="W21" s="208"/>
    </row>
    <row r="22" spans="1:20" ht="12.75" customHeight="1">
      <c r="A22" s="203">
        <f>IF(ISNUMBER(M20),IF(M20+3&gt;$K$6,"",M20+3),"")</f>
      </c>
      <c r="B22" s="211" t="s">
        <v>16</v>
      </c>
      <c r="C22" s="211"/>
      <c r="D22" s="203">
        <f t="shared" si="1"/>
      </c>
      <c r="E22" s="211" t="s">
        <v>16</v>
      </c>
      <c r="F22" s="211"/>
      <c r="G22" s="203">
        <f t="shared" si="2"/>
      </c>
      <c r="H22" s="211" t="s">
        <v>16</v>
      </c>
      <c r="I22" s="211"/>
      <c r="J22" s="203">
        <f t="shared" si="3"/>
      </c>
      <c r="K22" s="211" t="s">
        <v>16</v>
      </c>
      <c r="L22" s="211"/>
      <c r="M22" s="203">
        <f t="shared" si="4"/>
      </c>
      <c r="N22" s="211" t="s">
        <v>16</v>
      </c>
      <c r="O22" s="211"/>
      <c r="P22" s="14"/>
      <c r="Q22" s="214">
        <f t="shared" si="0"/>
      </c>
      <c r="S22" s="212">
        <f>IF(ISNUMBER(Q22),IF(R23=0,0,IF(R23&gt;0,"+ "&amp;TEXT(R23,"[hh]:mm"),"- "&amp;TEXT(ABS(R23),"[hh]:mm"))),"")</f>
      </c>
      <c r="T22" s="207">
        <f>IF(AND(COUNT(A22,D22,G22,J22,M22)&lt;5,Q22&gt;0,R23=0),1,0)</f>
        <v>0</v>
      </c>
    </row>
    <row r="23" spans="1:20" ht="12.75" customHeight="1">
      <c r="A23" s="203"/>
      <c r="B23" s="206"/>
      <c r="C23" s="206"/>
      <c r="D23" s="203">
        <f t="shared" si="1"/>
      </c>
      <c r="E23" s="206"/>
      <c r="F23" s="206"/>
      <c r="G23" s="203">
        <f t="shared" si="2"/>
      </c>
      <c r="H23" s="206"/>
      <c r="I23" s="206"/>
      <c r="J23" s="203">
        <f t="shared" si="3"/>
      </c>
      <c r="K23" s="206"/>
      <c r="L23" s="206"/>
      <c r="M23" s="203">
        <f t="shared" si="4"/>
      </c>
      <c r="N23" s="206"/>
      <c r="O23" s="206"/>
      <c r="P23" s="16"/>
      <c r="Q23" s="214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12">
        <f>IF(ISNUMBER(A23),IF(R24=0,0,IF(R24&gt;0,"+ "&amp;TEXT(R24,"[hh]:mm"),"- "&amp;TEXT(ABS(R24),"[hh]:mm"))),"")</f>
      </c>
      <c r="T23" s="207"/>
    </row>
    <row r="24" spans="1:20" ht="12.75" customHeight="1">
      <c r="A24" s="203">
        <f>IF(ISNUMBER(M22),IF(M22+3&gt;$K$6,"",M22+3),"")</f>
      </c>
      <c r="B24" s="211" t="s">
        <v>16</v>
      </c>
      <c r="C24" s="211"/>
      <c r="D24" s="203">
        <f t="shared" si="1"/>
      </c>
      <c r="E24" s="211" t="s">
        <v>16</v>
      </c>
      <c r="F24" s="211"/>
      <c r="G24" s="203">
        <f t="shared" si="2"/>
      </c>
      <c r="H24" s="211" t="s">
        <v>16</v>
      </c>
      <c r="I24" s="211"/>
      <c r="J24" s="203">
        <f t="shared" si="3"/>
      </c>
      <c r="K24" s="211" t="s">
        <v>16</v>
      </c>
      <c r="L24" s="211"/>
      <c r="M24" s="203">
        <f t="shared" si="4"/>
      </c>
      <c r="N24" s="211" t="s">
        <v>16</v>
      </c>
      <c r="O24" s="211"/>
      <c r="P24" s="14"/>
      <c r="Q24" s="214">
        <f t="shared" si="0"/>
      </c>
      <c r="S24" s="212">
        <f>IF(ISNUMBER(Q24),IF(R25=0,0,IF(R25&gt;0,"+ "&amp;TEXT(R25,"[hh]:mm"),"- "&amp;TEXT(ABS(R25),"[hh]:mm"))),"")</f>
      </c>
      <c r="T24" s="207">
        <f>IF(AND(COUNT(A24,D24,G24,J24,M24)&lt;5,Q24&gt;0,R25=0),1,0)</f>
        <v>0</v>
      </c>
    </row>
    <row r="25" spans="1:21" ht="12.75" customHeight="1">
      <c r="A25" s="203"/>
      <c r="B25" s="206"/>
      <c r="C25" s="206"/>
      <c r="D25" s="203">
        <f t="shared" si="1"/>
      </c>
      <c r="E25" s="206"/>
      <c r="F25" s="206"/>
      <c r="G25" s="203">
        <f t="shared" si="2"/>
      </c>
      <c r="H25" s="206"/>
      <c r="I25" s="206"/>
      <c r="J25" s="203">
        <f t="shared" si="3"/>
      </c>
      <c r="K25" s="206"/>
      <c r="L25" s="206"/>
      <c r="M25" s="203">
        <f t="shared" si="4"/>
      </c>
      <c r="N25" s="206"/>
      <c r="O25" s="206"/>
      <c r="P25" s="16"/>
      <c r="Q25" s="214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12">
        <f aca="true" t="shared" si="5" ref="S25:S31">IF(ISNUMBER(A25),IF(R26=0,0,IF(R26&gt;0,"+ "&amp;TEXT(R26,"[hh]:mm"),"- "&amp;TEXT(ABS(R26),"[hh]:mm"))),"")</f>
      </c>
      <c r="T25" s="207"/>
      <c r="U25">
        <f>Q24</f>
      </c>
    </row>
    <row r="26" spans="1:20" ht="12.75" customHeight="1">
      <c r="A26" s="203">
        <f>IF(ISNUMBER(M24),IF(M24+3&gt;$K$6,"",M24+3),"")</f>
      </c>
      <c r="B26" s="211" t="s">
        <v>16</v>
      </c>
      <c r="C26" s="211"/>
      <c r="D26" s="203">
        <f t="shared" si="1"/>
      </c>
      <c r="E26" s="211" t="s">
        <v>16</v>
      </c>
      <c r="F26" s="211"/>
      <c r="G26" s="203">
        <f t="shared" si="2"/>
      </c>
      <c r="H26" s="211" t="s">
        <v>16</v>
      </c>
      <c r="I26" s="211"/>
      <c r="J26" s="203">
        <f t="shared" si="3"/>
      </c>
      <c r="K26" s="211" t="s">
        <v>16</v>
      </c>
      <c r="L26" s="211"/>
      <c r="M26" s="203">
        <f t="shared" si="4"/>
      </c>
      <c r="N26" s="211" t="s">
        <v>16</v>
      </c>
      <c r="O26" s="211"/>
      <c r="P26" s="14"/>
      <c r="Q26" s="214">
        <f t="shared" si="0"/>
      </c>
      <c r="S26" s="212">
        <f t="shared" si="5"/>
      </c>
      <c r="T26" s="207">
        <f>IF(AND(COUNT(A26,D26,G26,J26,M26)&lt;5,Q26&gt;0,R27=0),1,0)</f>
        <v>0</v>
      </c>
    </row>
    <row r="27" spans="1:21" ht="12.75" customHeight="1">
      <c r="A27" s="203"/>
      <c r="B27" s="206"/>
      <c r="C27" s="206"/>
      <c r="D27" s="203">
        <f t="shared" si="1"/>
      </c>
      <c r="E27" s="206"/>
      <c r="F27" s="206"/>
      <c r="G27" s="203">
        <f t="shared" si="2"/>
      </c>
      <c r="H27" s="206"/>
      <c r="I27" s="206"/>
      <c r="J27" s="203">
        <f t="shared" si="3"/>
      </c>
      <c r="K27" s="206"/>
      <c r="L27" s="206"/>
      <c r="M27" s="203">
        <f t="shared" si="4"/>
      </c>
      <c r="N27" s="206"/>
      <c r="O27" s="206"/>
      <c r="P27" s="16"/>
      <c r="Q27" s="214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12">
        <f t="shared" si="5"/>
      </c>
      <c r="T27" s="207"/>
      <c r="U27" s="48"/>
    </row>
    <row r="28" spans="1:20" ht="12.75" customHeight="1">
      <c r="A28" s="203">
        <f>IF(ISNUMBER(M26),IF(M26+3&gt;$K$6,"",M26+3),"")</f>
      </c>
      <c r="B28" s="211" t="s">
        <v>16</v>
      </c>
      <c r="C28" s="211"/>
      <c r="D28" s="203">
        <f t="shared" si="1"/>
      </c>
      <c r="E28" s="211" t="s">
        <v>16</v>
      </c>
      <c r="F28" s="211"/>
      <c r="G28" s="203">
        <f t="shared" si="2"/>
      </c>
      <c r="H28" s="211" t="s">
        <v>16</v>
      </c>
      <c r="I28" s="211"/>
      <c r="J28" s="203">
        <f t="shared" si="3"/>
      </c>
      <c r="K28" s="211" t="s">
        <v>16</v>
      </c>
      <c r="L28" s="211"/>
      <c r="M28" s="203">
        <f t="shared" si="4"/>
      </c>
      <c r="N28" s="211" t="s">
        <v>16</v>
      </c>
      <c r="O28" s="211"/>
      <c r="P28" s="14"/>
      <c r="Q28" s="215">
        <f t="shared" si="0"/>
      </c>
      <c r="S28" s="212">
        <f t="shared" si="5"/>
      </c>
      <c r="T28" s="207">
        <f>IF(AND(COUNT(A28,D28,G28,J28,M28)&lt;5,Q28&gt;0,R29=0),1,0)</f>
        <v>0</v>
      </c>
    </row>
    <row r="29" spans="1:20" ht="12.75" customHeight="1">
      <c r="A29" s="203"/>
      <c r="B29" s="206"/>
      <c r="C29" s="206"/>
      <c r="D29" s="203">
        <f t="shared" si="1"/>
      </c>
      <c r="E29" s="206"/>
      <c r="F29" s="206"/>
      <c r="G29" s="203">
        <f t="shared" si="2"/>
      </c>
      <c r="H29" s="206"/>
      <c r="I29" s="206"/>
      <c r="J29" s="203">
        <f t="shared" si="3"/>
      </c>
      <c r="K29" s="206"/>
      <c r="L29" s="206"/>
      <c r="M29" s="203">
        <f t="shared" si="4"/>
      </c>
      <c r="N29" s="206"/>
      <c r="O29" s="206"/>
      <c r="P29" s="16"/>
      <c r="Q29" s="215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12">
        <f t="shared" si="5"/>
      </c>
      <c r="T29" s="207"/>
    </row>
    <row r="30" spans="1:20" ht="12.75" customHeight="1">
      <c r="A30" s="203">
        <f>IF(ISNUMBER(M28),IF(M28+3&gt;$K$6,"",M28+3),"")</f>
      </c>
      <c r="B30" s="211" t="s">
        <v>16</v>
      </c>
      <c r="C30" s="211"/>
      <c r="D30" s="203">
        <f t="shared" si="1"/>
      </c>
      <c r="E30" s="211" t="s">
        <v>16</v>
      </c>
      <c r="F30" s="211"/>
      <c r="G30" s="203">
        <f t="shared" si="2"/>
      </c>
      <c r="H30" s="211" t="s">
        <v>16</v>
      </c>
      <c r="I30" s="211"/>
      <c r="J30" s="203">
        <f t="shared" si="3"/>
      </c>
      <c r="K30" s="211" t="s">
        <v>16</v>
      </c>
      <c r="L30" s="211"/>
      <c r="M30" s="203">
        <f t="shared" si="4"/>
      </c>
      <c r="N30" s="211" t="s">
        <v>16</v>
      </c>
      <c r="O30" s="211"/>
      <c r="P30" s="14"/>
      <c r="Q30" s="214">
        <f t="shared" si="0"/>
      </c>
      <c r="S30" s="212">
        <f t="shared" si="5"/>
      </c>
      <c r="T30" s="207">
        <f>IF(AND(COUNT(A30,D30,G30,J30,M30)&lt;5,Q30&gt;0,R31=0),1,0)</f>
        <v>0</v>
      </c>
    </row>
    <row r="31" spans="1:20" ht="12.75" customHeight="1">
      <c r="A31" s="203"/>
      <c r="B31" s="206"/>
      <c r="C31" s="206"/>
      <c r="D31" s="203">
        <f t="shared" si="1"/>
      </c>
      <c r="E31" s="206"/>
      <c r="F31" s="206"/>
      <c r="G31" s="203">
        <f t="shared" si="2"/>
      </c>
      <c r="H31" s="206"/>
      <c r="I31" s="206"/>
      <c r="J31" s="203">
        <f t="shared" si="3"/>
      </c>
      <c r="K31" s="206"/>
      <c r="L31" s="206"/>
      <c r="M31" s="203">
        <f t="shared" si="4"/>
      </c>
      <c r="N31" s="206"/>
      <c r="O31" s="206"/>
      <c r="P31" s="16"/>
      <c r="Q31" s="214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12">
        <f t="shared" si="5"/>
      </c>
      <c r="T31" s="207"/>
    </row>
    <row r="32" s="6" customFormat="1" ht="12.75" customHeight="1" thickBot="1">
      <c r="P32" s="7"/>
    </row>
    <row r="33" spans="1:19" ht="56.25" customHeight="1" thickBot="1">
      <c r="A33" s="216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Q33" s="124" t="str">
        <f>'Période 1'!Q33</f>
        <v>Solde 
à récupérer*
sur la
période</v>
      </c>
      <c r="R33" s="125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26">
        <f>IF(R33&lt;=0,0,IF(R33&gt;0,TEXT(R33,"[hh]:mm"),"0"))</f>
        <v>0</v>
      </c>
    </row>
    <row r="34" spans="16:19" s="6" customFormat="1" ht="12.75" customHeight="1" thickBot="1">
      <c r="P34" s="7"/>
      <c r="Q34" s="49"/>
      <c r="R34" s="50"/>
      <c r="S34" s="51"/>
    </row>
    <row r="35" spans="17:19" ht="39.75" customHeight="1" thickBot="1">
      <c r="Q35" s="124" t="str">
        <f>'Période 2'!Q35</f>
        <v>Cumul à récupérer 
sur l'année</v>
      </c>
      <c r="R35" s="127">
        <f>IF('Période 2'!R40&lt;0,'Période 2'!R40,R33+'Période 2'!R40)</f>
        <v>0</v>
      </c>
      <c r="S35" s="128">
        <f>IF(R35=0,0,IF(R35&gt;0,"+ "&amp;TEXT(R35,"[hh]:mm"),"Erreur de récupération"))</f>
        <v>0</v>
      </c>
    </row>
    <row r="36" spans="1:3" ht="12.75" customHeight="1" thickBot="1">
      <c r="A36" s="240" t="str">
        <f>'Période 1'!A36</f>
        <v>Récupération des heures</v>
      </c>
      <c r="B36" s="240"/>
      <c r="C36" s="240"/>
    </row>
    <row r="37" spans="1:19" ht="14.25" customHeight="1">
      <c r="A37" s="218" t="str">
        <f>'Période 1'!A37</f>
        <v>Indiquer ci-contre les dates (pour mémoire) ainsi que les heures récupérées sur la période.</v>
      </c>
      <c r="B37" s="218"/>
      <c r="C37" s="218"/>
      <c r="E37" s="120" t="s">
        <v>21</v>
      </c>
      <c r="F37" s="120" t="s">
        <v>22</v>
      </c>
      <c r="H37" s="120" t="s">
        <v>21</v>
      </c>
      <c r="I37" s="120" t="s">
        <v>22</v>
      </c>
      <c r="K37" s="120" t="s">
        <v>21</v>
      </c>
      <c r="L37" s="120" t="s">
        <v>22</v>
      </c>
      <c r="N37" s="120" t="s">
        <v>21</v>
      </c>
      <c r="O37" s="120" t="s">
        <v>22</v>
      </c>
      <c r="Q37" s="238" t="str">
        <f>'Période 1'!Q37:Q38</f>
        <v>Total 
récupéré sur la période</v>
      </c>
      <c r="R37" s="241">
        <f>SUM(F38,I38,L38,O38)</f>
        <v>0</v>
      </c>
      <c r="S37" s="170" t="str">
        <f>IF(R35=0,"Pas d'heures à récupérer",IF(R37&gt;R35,"Vous tentez de récupérer trop d'heures...",TEXT(R37,"[hh]:mm")))</f>
        <v>Pas d'heures à récupérer</v>
      </c>
    </row>
    <row r="38" spans="1:19" ht="45" customHeight="1" thickBot="1">
      <c r="A38" s="218"/>
      <c r="B38" s="218"/>
      <c r="C38" s="218"/>
      <c r="E38" s="121"/>
      <c r="F38" s="122"/>
      <c r="G38" s="35"/>
      <c r="H38" s="121"/>
      <c r="I38" s="122"/>
      <c r="J38" s="35"/>
      <c r="K38" s="121"/>
      <c r="L38" s="122"/>
      <c r="M38" s="35"/>
      <c r="N38" s="121"/>
      <c r="O38" s="122"/>
      <c r="Q38" s="239"/>
      <c r="R38" s="242"/>
      <c r="S38" s="171"/>
    </row>
    <row r="39" spans="3:19" s="6" customFormat="1" ht="12.75" customHeight="1" thickBot="1">
      <c r="C39" s="22"/>
      <c r="P39" s="7"/>
      <c r="Q39" s="36"/>
      <c r="S39" s="22"/>
    </row>
    <row r="40" spans="1:19" ht="19.5" customHeight="1">
      <c r="A40" s="227">
        <f>'Période 1'!A40</f>
        <v>0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Q40" s="238" t="str">
        <f>'Période 1'!Q40</f>
        <v>Reste à 
récupérer sur l'année</v>
      </c>
      <c r="R40" s="129">
        <f>R35-R37</f>
        <v>0</v>
      </c>
      <c r="S40" s="176">
        <f>IF(R40&gt;=0,R35-R37,"Erreur de récupération")</f>
        <v>0</v>
      </c>
    </row>
    <row r="41" spans="1:19" s="6" customFormat="1" ht="19.5" customHeight="1" thickBot="1">
      <c r="A41" s="230">
        <f>HYPERLINK('Période 1'!A41,'Période 1'!A41)</f>
        <v>0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7"/>
      <c r="Q41" s="239"/>
      <c r="R41" s="130"/>
      <c r="S41" s="177"/>
    </row>
    <row r="42" ht="12.75" customHeight="1"/>
  </sheetData>
  <sheetProtection password="DC15" sheet="1" objects="1" scenarios="1"/>
  <mergeCells count="236">
    <mergeCell ref="N30:O30"/>
    <mergeCell ref="Q30:Q31"/>
    <mergeCell ref="A33:O33"/>
    <mergeCell ref="A37:C38"/>
    <mergeCell ref="Q37:Q38"/>
    <mergeCell ref="R37:R38"/>
    <mergeCell ref="A40:O40"/>
    <mergeCell ref="Q40:Q41"/>
    <mergeCell ref="A41:O41"/>
    <mergeCell ref="A36:C36"/>
    <mergeCell ref="A30:A31"/>
    <mergeCell ref="B30:C30"/>
    <mergeCell ref="D30:D31"/>
    <mergeCell ref="E30:F30"/>
    <mergeCell ref="G30:G31"/>
    <mergeCell ref="H30:I30"/>
    <mergeCell ref="S30:S31"/>
    <mergeCell ref="T30:T31"/>
    <mergeCell ref="B31:C31"/>
    <mergeCell ref="E31:F31"/>
    <mergeCell ref="H31:I31"/>
    <mergeCell ref="K31:L31"/>
    <mergeCell ref="N31:O31"/>
    <mergeCell ref="J30:J31"/>
    <mergeCell ref="K30:L30"/>
    <mergeCell ref="M30:M31"/>
    <mergeCell ref="T28:T29"/>
    <mergeCell ref="B29:C29"/>
    <mergeCell ref="E29:F29"/>
    <mergeCell ref="H29:I29"/>
    <mergeCell ref="K29:L29"/>
    <mergeCell ref="N29:O29"/>
    <mergeCell ref="J28:J29"/>
    <mergeCell ref="K28:L28"/>
    <mergeCell ref="M28:M29"/>
    <mergeCell ref="N28:O28"/>
    <mergeCell ref="Q28:Q29"/>
    <mergeCell ref="S28:S29"/>
    <mergeCell ref="A28:A29"/>
    <mergeCell ref="B28:C28"/>
    <mergeCell ref="D28:D29"/>
    <mergeCell ref="E28:F28"/>
    <mergeCell ref="G28:G29"/>
    <mergeCell ref="H28:I28"/>
    <mergeCell ref="T26:T27"/>
    <mergeCell ref="B27:C27"/>
    <mergeCell ref="E27:F27"/>
    <mergeCell ref="H27:I27"/>
    <mergeCell ref="K27:L27"/>
    <mergeCell ref="N27:O27"/>
    <mergeCell ref="J26:J27"/>
    <mergeCell ref="K26:L26"/>
    <mergeCell ref="M26:M27"/>
    <mergeCell ref="N26:O26"/>
    <mergeCell ref="Q26:Q27"/>
    <mergeCell ref="S26:S27"/>
    <mergeCell ref="A26:A27"/>
    <mergeCell ref="B26:C26"/>
    <mergeCell ref="D26:D27"/>
    <mergeCell ref="E26:F26"/>
    <mergeCell ref="G26:G27"/>
    <mergeCell ref="H26:I26"/>
    <mergeCell ref="T24:T25"/>
    <mergeCell ref="B25:C25"/>
    <mergeCell ref="E25:F25"/>
    <mergeCell ref="H25:I25"/>
    <mergeCell ref="K25:L25"/>
    <mergeCell ref="N25:O25"/>
    <mergeCell ref="J24:J25"/>
    <mergeCell ref="K24:L24"/>
    <mergeCell ref="M24:M25"/>
    <mergeCell ref="N24:O24"/>
    <mergeCell ref="Q24:Q25"/>
    <mergeCell ref="S24:S25"/>
    <mergeCell ref="A24:A25"/>
    <mergeCell ref="B24:C24"/>
    <mergeCell ref="D24:D25"/>
    <mergeCell ref="E24:F24"/>
    <mergeCell ref="G24:G25"/>
    <mergeCell ref="H24:I24"/>
    <mergeCell ref="T22:T23"/>
    <mergeCell ref="B23:C23"/>
    <mergeCell ref="E23:F23"/>
    <mergeCell ref="H23:I23"/>
    <mergeCell ref="K23:L23"/>
    <mergeCell ref="N23:O23"/>
    <mergeCell ref="J22:J23"/>
    <mergeCell ref="K22:L22"/>
    <mergeCell ref="M22:M23"/>
    <mergeCell ref="N22:O22"/>
    <mergeCell ref="Q22:Q23"/>
    <mergeCell ref="S22:S23"/>
    <mergeCell ref="A22:A23"/>
    <mergeCell ref="B22:C22"/>
    <mergeCell ref="D22:D23"/>
    <mergeCell ref="E22:F22"/>
    <mergeCell ref="G22:G23"/>
    <mergeCell ref="H22:I22"/>
    <mergeCell ref="T20:T21"/>
    <mergeCell ref="B21:C21"/>
    <mergeCell ref="E21:F21"/>
    <mergeCell ref="H21:I21"/>
    <mergeCell ref="K21:L21"/>
    <mergeCell ref="N21:O21"/>
    <mergeCell ref="J20:J21"/>
    <mergeCell ref="K20:L20"/>
    <mergeCell ref="M20:M21"/>
    <mergeCell ref="N20:O20"/>
    <mergeCell ref="Q20:Q21"/>
    <mergeCell ref="S20:S21"/>
    <mergeCell ref="A20:A21"/>
    <mergeCell ref="B20:C20"/>
    <mergeCell ref="D20:D21"/>
    <mergeCell ref="E20:F20"/>
    <mergeCell ref="G20:G21"/>
    <mergeCell ref="H20:I20"/>
    <mergeCell ref="A18:A19"/>
    <mergeCell ref="B18:C18"/>
    <mergeCell ref="D18:D19"/>
    <mergeCell ref="E18:F18"/>
    <mergeCell ref="G18:G19"/>
    <mergeCell ref="H18:I18"/>
    <mergeCell ref="T18:T19"/>
    <mergeCell ref="B19:C19"/>
    <mergeCell ref="E19:F19"/>
    <mergeCell ref="H19:I19"/>
    <mergeCell ref="K19:L19"/>
    <mergeCell ref="N19:O19"/>
    <mergeCell ref="J18:J19"/>
    <mergeCell ref="K18:L18"/>
    <mergeCell ref="M18:M19"/>
    <mergeCell ref="N18:O18"/>
    <mergeCell ref="A16:A17"/>
    <mergeCell ref="B16:C16"/>
    <mergeCell ref="D16:D17"/>
    <mergeCell ref="E16:F16"/>
    <mergeCell ref="G16:G17"/>
    <mergeCell ref="H16:I16"/>
    <mergeCell ref="H14:I14"/>
    <mergeCell ref="J14:J15"/>
    <mergeCell ref="K14:L14"/>
    <mergeCell ref="M14:M15"/>
    <mergeCell ref="B15:C15"/>
    <mergeCell ref="E15:F15"/>
    <mergeCell ref="H15:I15"/>
    <mergeCell ref="K15:L15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A10:A11"/>
    <mergeCell ref="B10:C10"/>
    <mergeCell ref="D10:D11"/>
    <mergeCell ref="E10:F10"/>
    <mergeCell ref="G10:G11"/>
    <mergeCell ref="H10:I10"/>
    <mergeCell ref="B11:C11"/>
    <mergeCell ref="E11:F11"/>
    <mergeCell ref="H11:I11"/>
    <mergeCell ref="J10:J11"/>
    <mergeCell ref="K10:L10"/>
    <mergeCell ref="M10:M11"/>
    <mergeCell ref="N16:O16"/>
    <mergeCell ref="T16:T17"/>
    <mergeCell ref="B17:C17"/>
    <mergeCell ref="E17:F17"/>
    <mergeCell ref="H17:I17"/>
    <mergeCell ref="K17:L17"/>
    <mergeCell ref="N17:O17"/>
    <mergeCell ref="J16:J17"/>
    <mergeCell ref="K16:L16"/>
    <mergeCell ref="M16:M17"/>
    <mergeCell ref="N11:O11"/>
    <mergeCell ref="N12:O12"/>
    <mergeCell ref="T12:T13"/>
    <mergeCell ref="N13:O13"/>
    <mergeCell ref="N14:O14"/>
    <mergeCell ref="T14:T15"/>
    <mergeCell ref="N15:O15"/>
    <mergeCell ref="J8:J9"/>
    <mergeCell ref="K8:L8"/>
    <mergeCell ref="M8:M9"/>
    <mergeCell ref="N8:O8"/>
    <mergeCell ref="T8:T9"/>
    <mergeCell ref="U8:W21"/>
    <mergeCell ref="K9:L9"/>
    <mergeCell ref="N9:O9"/>
    <mergeCell ref="N10:O10"/>
    <mergeCell ref="T10:T11"/>
    <mergeCell ref="A8:A9"/>
    <mergeCell ref="B8:C8"/>
    <mergeCell ref="D8:D9"/>
    <mergeCell ref="E8:F8"/>
    <mergeCell ref="G8:G9"/>
    <mergeCell ref="H8:I8"/>
    <mergeCell ref="B9:C9"/>
    <mergeCell ref="E9:F9"/>
    <mergeCell ref="H9:I9"/>
    <mergeCell ref="K6:L6"/>
    <mergeCell ref="M6:O6"/>
    <mergeCell ref="A7:C7"/>
    <mergeCell ref="D7:F7"/>
    <mergeCell ref="G7:I7"/>
    <mergeCell ref="J7:L7"/>
    <mergeCell ref="M7:O7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A1:C1"/>
    <mergeCell ref="D1:K1"/>
    <mergeCell ref="M1:O1"/>
    <mergeCell ref="A2:C2"/>
    <mergeCell ref="D2:K2"/>
    <mergeCell ref="M2:O2"/>
  </mergeCells>
  <conditionalFormatting sqref="S8 S10 S12 S14 S16 S18 S20:S30">
    <cfRule type="expression" priority="2" dxfId="63" stopIfTrue="1">
      <formula>IF(AND(ISNUMBER(R9),R9&gt;0),TRUE())</formula>
    </cfRule>
    <cfRule type="expression" priority="3" dxfId="64" stopIfTrue="1">
      <formula>IF(OR(AND(Q8=0,R9&lt;=0),AND(COUNT(A8,D8,G8,J8,M8)&gt;0,Q8&gt;0,T8=0)),TRUE())</formula>
    </cfRule>
    <cfRule type="expression" priority="4" dxfId="65" stopIfTrue="1">
      <formula>IF(AND(COUNT(A8,D8,G8,J8,M8)&lt;5,Q8&gt;0,R9=0),TRUE())</formula>
    </cfRule>
  </conditionalFormatting>
  <conditionalFormatting sqref="S40">
    <cfRule type="expression" priority="5" dxfId="63" stopIfTrue="1">
      <formula>IF(R40&lt;&gt;0,TRUE())</formula>
    </cfRule>
    <cfRule type="expression" priority="6" dxfId="64" stopIfTrue="1">
      <formula>IF(R40=0,TRUE())</formula>
    </cfRule>
  </conditionalFormatting>
  <conditionalFormatting sqref="S33">
    <cfRule type="expression" priority="7" dxfId="63" stopIfTrue="1">
      <formula>IF(R33&gt;0,TRUE())</formula>
    </cfRule>
    <cfRule type="expression" priority="8" dxfId="64" stopIfTrue="1">
      <formula>IF(R33&lt;=0,TRUE())</formula>
    </cfRule>
  </conditionalFormatting>
  <conditionalFormatting sqref="S37:S38">
    <cfRule type="expression" priority="9" dxfId="63" stopIfTrue="1">
      <formula>IF(R37&gt;R35,TRUE())</formula>
    </cfRule>
    <cfRule type="expression" priority="10" dxfId="64" stopIfTrue="1">
      <formula>IF(R37&lt;=R35,TRUE())</formula>
    </cfRule>
  </conditionalFormatting>
  <conditionalFormatting sqref="S35">
    <cfRule type="expression" priority="11" dxfId="63" stopIfTrue="1">
      <formula>IF(R35&gt;0,TRUE())</formula>
    </cfRule>
    <cfRule type="cellIs" priority="12" dxfId="63" operator="equal" stopIfTrue="1">
      <formula>"Erreur de récupération"</formula>
    </cfRule>
    <cfRule type="expression" priority="13" dxfId="64" stopIfTrue="1">
      <formula>IF(R35&lt;=0,TRUE())</formula>
    </cfRule>
  </conditionalFormatting>
  <conditionalFormatting sqref="U2">
    <cfRule type="expression" priority="21" dxfId="65" stopIfTrue="1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P23 P25 P27 P29 P31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000000000000007" right="0.39000000000000007" top="0.59" bottom="0.59" header="0.51" footer="0.51"/>
  <pageSetup fitToHeight="1" fitToWidth="1" orientation="landscape" paperSize="9" scale="6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Q4" sqref="Q4"/>
    </sheetView>
  </sheetViews>
  <sheetFormatPr defaultColWidth="8.8515625" defaultRowHeight="12.75"/>
  <cols>
    <col min="1" max="16" width="8.8515625" style="0" customWidth="1"/>
    <col min="17" max="17" width="11.00390625" style="0" bestFit="1" customWidth="1"/>
    <col min="18" max="18" width="0" style="0" hidden="1" customWidth="1"/>
  </cols>
  <sheetData>
    <row r="1" spans="1:18" ht="15" customHeight="1">
      <c r="A1" s="181" t="s">
        <v>0</v>
      </c>
      <c r="B1" s="181"/>
      <c r="C1" s="181"/>
      <c r="D1" s="222">
        <f>IF(ISBLANK('Période 1'!D1:K1),"",'Période 1'!D1:K1)</f>
      </c>
      <c r="E1" s="222"/>
      <c r="F1" s="222"/>
      <c r="G1" s="222"/>
      <c r="H1" s="222"/>
      <c r="I1" s="222"/>
      <c r="J1" s="222"/>
      <c r="K1" s="222"/>
      <c r="M1" s="183" t="str">
        <f>Gestion!AC2</f>
        <v>SNUipp-FSU 63</v>
      </c>
      <c r="N1" s="184"/>
      <c r="O1" s="185"/>
      <c r="Q1" s="34"/>
      <c r="R1" s="34"/>
    </row>
    <row r="2" spans="1:23" ht="15" customHeight="1">
      <c r="A2" s="181" t="s">
        <v>1</v>
      </c>
      <c r="B2" s="181"/>
      <c r="C2" s="181"/>
      <c r="D2" s="222">
        <f>IF(ISBLANK('Période 1'!D2:K2),"",'Période 1'!D2:K2)</f>
      </c>
      <c r="E2" s="222"/>
      <c r="F2" s="222"/>
      <c r="G2" s="222"/>
      <c r="H2" s="222"/>
      <c r="I2" s="222"/>
      <c r="J2" s="222"/>
      <c r="K2" s="222"/>
      <c r="M2" s="187" t="str">
        <f>HYPERLINK("mailto:"&amp;Gestion!AC3,Gestion!AC3)</f>
        <v>snu63@snuipp.fr</v>
      </c>
      <c r="N2" s="188"/>
      <c r="O2" s="189"/>
      <c r="Q2" s="39"/>
      <c r="R2" s="39"/>
      <c r="U2" s="190">
        <f>IF(SUM(T8:T32)&gt;0,Gestion!A40,"")</f>
      </c>
      <c r="V2" s="190"/>
      <c r="W2" s="190"/>
    </row>
    <row r="3" spans="1:23" ht="15" customHeight="1">
      <c r="A3" s="181" t="s">
        <v>2</v>
      </c>
      <c r="B3" s="181"/>
      <c r="C3" s="181"/>
      <c r="D3" s="222">
        <f>IF(ISBLANK('Période 1'!D3:K3),"",'Période 1'!D3:K3)</f>
      </c>
      <c r="E3" s="222"/>
      <c r="F3" s="222"/>
      <c r="G3" s="222"/>
      <c r="H3" s="222"/>
      <c r="I3" s="222"/>
      <c r="J3" s="222"/>
      <c r="K3" s="222"/>
      <c r="M3" s="191" t="str">
        <f>Gestion!AC4</f>
        <v>04.73.31.43.72</v>
      </c>
      <c r="N3" s="192"/>
      <c r="O3" s="193"/>
      <c r="U3" s="190"/>
      <c r="V3" s="190"/>
      <c r="W3" s="190"/>
    </row>
    <row r="4" spans="1:23" ht="15" customHeight="1" thickBot="1">
      <c r="A4" s="181" t="s">
        <v>3</v>
      </c>
      <c r="B4" s="181"/>
      <c r="C4" s="181"/>
      <c r="D4" s="222">
        <f>IF(ISBLANK('Période 1'!D4:K4),"",'Période 1'!D4:K4)</f>
      </c>
      <c r="E4" s="222"/>
      <c r="F4" s="222"/>
      <c r="G4" s="222"/>
      <c r="H4" s="222"/>
      <c r="I4" s="222"/>
      <c r="J4" s="222"/>
      <c r="K4" s="222"/>
      <c r="M4" s="194">
        <f>IF(ISBLANK(Gestion!AC5),"",Gestion!AC5)</f>
      </c>
      <c r="N4" s="195"/>
      <c r="O4" s="196"/>
      <c r="U4" s="190"/>
      <c r="V4" s="190"/>
      <c r="W4" s="190"/>
    </row>
    <row r="5" spans="1:23" s="6" customFormat="1" ht="27.75" customHeight="1">
      <c r="A5" s="40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R5" s="41"/>
      <c r="U5" s="190"/>
      <c r="V5" s="190"/>
      <c r="W5" s="190"/>
    </row>
    <row r="6" spans="1:23" ht="21" customHeight="1">
      <c r="A6" s="223" t="str">
        <f>'Période 1'!A6</f>
        <v>2015-2016</v>
      </c>
      <c r="B6" s="223"/>
      <c r="C6" s="223"/>
      <c r="D6" s="237" t="str">
        <f>'Période 1'!D6</f>
        <v>Zone A</v>
      </c>
      <c r="E6" s="237"/>
      <c r="F6" s="237"/>
      <c r="G6" s="105" t="str">
        <f>'Période 1'!G6</f>
        <v>du</v>
      </c>
      <c r="H6" s="200">
        <f>Gestion!B12</f>
        <v>42429</v>
      </c>
      <c r="I6" s="200"/>
      <c r="J6" s="105" t="str">
        <f>'Période 1'!J6</f>
        <v>au</v>
      </c>
      <c r="K6" s="200">
        <f>IF(WEEKDAY(Gestion!B13)=7,Gestion!B13-1,Gestion!B13)</f>
        <v>42468</v>
      </c>
      <c r="L6" s="200"/>
      <c r="M6" s="201" t="str">
        <f>(COUNT(A8:A30)+COUNT(D8:D30)+COUNT(G8:G30)+COUNT(J8:J30)+COUNT(M8:M30))/5&amp;" semaines"</f>
        <v>6 semaines</v>
      </c>
      <c r="N6" s="201"/>
      <c r="O6" s="201"/>
      <c r="P6" s="53"/>
      <c r="Q6" s="9"/>
      <c r="R6" s="10">
        <v>1</v>
      </c>
      <c r="S6" s="9"/>
      <c r="U6" s="190"/>
      <c r="V6" s="190"/>
      <c r="W6" s="190"/>
    </row>
    <row r="7" spans="1:19" s="34" customFormat="1" ht="52.5" customHeight="1">
      <c r="A7" s="202" t="s">
        <v>9</v>
      </c>
      <c r="B7" s="202"/>
      <c r="C7" s="202"/>
      <c r="D7" s="202" t="s">
        <v>10</v>
      </c>
      <c r="E7" s="202"/>
      <c r="F7" s="202"/>
      <c r="G7" s="202" t="s">
        <v>11</v>
      </c>
      <c r="H7" s="202"/>
      <c r="I7" s="202"/>
      <c r="J7" s="202" t="s">
        <v>12</v>
      </c>
      <c r="K7" s="202"/>
      <c r="L7" s="202"/>
      <c r="M7" s="202" t="s">
        <v>13</v>
      </c>
      <c r="N7" s="202"/>
      <c r="O7" s="202"/>
      <c r="P7" s="57"/>
      <c r="Q7" s="106" t="s">
        <v>14</v>
      </c>
      <c r="R7" s="106"/>
      <c r="S7" s="106" t="s">
        <v>15</v>
      </c>
    </row>
    <row r="8" spans="1:23" ht="12.75" customHeight="1">
      <c r="A8" s="203">
        <f>IF(WEEKDAY(Gestion!B12)=2,Gestion!B12,"")</f>
        <v>42429</v>
      </c>
      <c r="B8" s="204" t="s">
        <v>16</v>
      </c>
      <c r="C8" s="204"/>
      <c r="D8" s="203">
        <f>IF(AND(COUNT(A8)=0,WEEKDAY(Gestion!$B12)&lt;&gt;3),"",IF(WEEKDAY(Gestion!$B12)=3,Gestion!$B12,A8+1))</f>
        <v>42430</v>
      </c>
      <c r="E8" s="204" t="s">
        <v>16</v>
      </c>
      <c r="F8" s="204"/>
      <c r="G8" s="203">
        <f>IF(AND(COUNT(D8)=0,WEEKDAY(Gestion!$B12)&lt;&gt;4),"",IF(WEEKDAY(Gestion!$B12)=4,Gestion!$B12,D8+1))</f>
        <v>42431</v>
      </c>
      <c r="H8" s="204" t="s">
        <v>16</v>
      </c>
      <c r="I8" s="204"/>
      <c r="J8" s="203">
        <f>IF(AND(COUNT(G8)=0,WEEKDAY(Gestion!$B12)&lt;&gt;5),"",IF(WEEKDAY(Gestion!$B12)=5,Gestion!$B12,G8+1))</f>
        <v>42432</v>
      </c>
      <c r="K8" s="204" t="s">
        <v>16</v>
      </c>
      <c r="L8" s="204"/>
      <c r="M8" s="203">
        <f>IF(AND(COUNT(J8)=0,WEEKDAY(Gestion!$B12)&lt;&gt;6),"",IF(WEEKDAY(Gestion!$B12)=6,Gestion!$B12,J8+1))</f>
        <v>42433</v>
      </c>
      <c r="N8" s="204" t="s">
        <v>16</v>
      </c>
      <c r="O8" s="204"/>
      <c r="P8" s="13"/>
      <c r="Q8" s="151">
        <f>(IF(ISNUMBER(B9),B9,0)+IF(ISNUMBER(E9),E9,0)+IF(ISNUMBER(J9),J9,0)+IF(ISNUMBER(H9),H9,0)+IF(ISNUMBER(K9),K9,0)+IF(ISNUMBER(N9),N9,0))</f>
        <v>0</v>
      </c>
      <c r="R8" s="107"/>
      <c r="S8" s="131">
        <f>IF(R9=0,0,IF(R9&gt;0,"+ "&amp;TEXT(R9,"[hh]:mm"),"- "&amp;TEXT(ABS(R9),"[hh]:mm")))</f>
        <v>0</v>
      </c>
      <c r="T8" s="207">
        <f>IF(AND(COUNT(A8,D8,G8,J8,M8)&lt;5,Q8&gt;0,R9=0),1,0)</f>
        <v>0</v>
      </c>
      <c r="U8" s="20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08"/>
      <c r="W8" s="208"/>
    </row>
    <row r="9" spans="1:23" ht="12.75" customHeight="1">
      <c r="A9" s="203"/>
      <c r="B9" s="206"/>
      <c r="C9" s="206"/>
      <c r="D9" s="203"/>
      <c r="E9" s="206"/>
      <c r="F9" s="206"/>
      <c r="G9" s="203"/>
      <c r="H9" s="206"/>
      <c r="I9" s="206"/>
      <c r="J9" s="203"/>
      <c r="K9" s="206"/>
      <c r="L9" s="206"/>
      <c r="M9" s="203"/>
      <c r="N9" s="206"/>
      <c r="O9" s="206"/>
      <c r="P9" s="9"/>
      <c r="Q9" s="158"/>
      <c r="R9" s="17">
        <f>IF(AND(Q8&gt;0,COUNT(A8,D8,G8,J8,M8)&lt;5),0,IF(AND(ISNUMBER(Q8),Q8&gt;0),Q8-R$6,0))</f>
        <v>0</v>
      </c>
      <c r="S9" s="15"/>
      <c r="T9" s="207"/>
      <c r="U9" s="208"/>
      <c r="V9" s="208"/>
      <c r="W9" s="208"/>
    </row>
    <row r="10" spans="1:23" ht="12.75" customHeight="1">
      <c r="A10" s="203">
        <f>M8+3</f>
        <v>42436</v>
      </c>
      <c r="B10" s="204" t="s">
        <v>16</v>
      </c>
      <c r="C10" s="204"/>
      <c r="D10" s="203">
        <f>A10+1</f>
        <v>42437</v>
      </c>
      <c r="E10" s="204" t="s">
        <v>16</v>
      </c>
      <c r="F10" s="204"/>
      <c r="G10" s="203">
        <f>D10+1</f>
        <v>42438</v>
      </c>
      <c r="H10" s="204" t="s">
        <v>16</v>
      </c>
      <c r="I10" s="204"/>
      <c r="J10" s="203">
        <f>G10+1</f>
        <v>42439</v>
      </c>
      <c r="K10" s="204" t="s">
        <v>16</v>
      </c>
      <c r="L10" s="204"/>
      <c r="M10" s="203">
        <f>J10+1</f>
        <v>42440</v>
      </c>
      <c r="N10" s="204" t="s">
        <v>16</v>
      </c>
      <c r="O10" s="204"/>
      <c r="P10" s="13"/>
      <c r="Q10" s="151">
        <f>(IF(ISNUMBER(B11),B11,0)+IF(ISNUMBER(E11),E11,0)+IF(ISNUMBER(J11),J11,0)+IF(ISNUMBER(H11),H11,0)+IF(ISNUMBER(K11),K11,0)+IF(ISNUMBER(N11),N11,0))</f>
        <v>0</v>
      </c>
      <c r="R10" s="108"/>
      <c r="S10" s="131">
        <f>IF(R11=0,0,IF(R11&gt;0,"+ "&amp;TEXT(R11,"[hh]:mm"),"- "&amp;TEXT(ABS(R11),"[hh]:mm")))</f>
        <v>0</v>
      </c>
      <c r="T10" s="207">
        <f>IF(AND(COUNT(A10,D10,G10,J10,M10)&lt;5,Q10&gt;0,R11=0),1,0)</f>
        <v>0</v>
      </c>
      <c r="U10" s="208"/>
      <c r="V10" s="208"/>
      <c r="W10" s="208"/>
    </row>
    <row r="11" spans="1:23" ht="12.75" customHeight="1">
      <c r="A11" s="203"/>
      <c r="B11" s="206"/>
      <c r="C11" s="206"/>
      <c r="D11" s="203"/>
      <c r="E11" s="206"/>
      <c r="F11" s="206"/>
      <c r="G11" s="203"/>
      <c r="H11" s="206"/>
      <c r="I11" s="206"/>
      <c r="J11" s="203"/>
      <c r="K11" s="206"/>
      <c r="L11" s="206"/>
      <c r="M11" s="203"/>
      <c r="N11" s="206"/>
      <c r="O11" s="206"/>
      <c r="P11" s="9"/>
      <c r="Q11" s="158"/>
      <c r="R11" s="19">
        <f>IF(Q10&gt;0,Q10-R$6,0)</f>
        <v>0</v>
      </c>
      <c r="S11" s="15"/>
      <c r="T11" s="207"/>
      <c r="U11" s="208"/>
      <c r="V11" s="208"/>
      <c r="W11" s="208"/>
    </row>
    <row r="12" spans="1:23" ht="12.75" customHeight="1">
      <c r="A12" s="203">
        <f>M10+3</f>
        <v>42443</v>
      </c>
      <c r="B12" s="204" t="s">
        <v>16</v>
      </c>
      <c r="C12" s="204"/>
      <c r="D12" s="203">
        <f>A12+1</f>
        <v>42444</v>
      </c>
      <c r="E12" s="204" t="s">
        <v>16</v>
      </c>
      <c r="F12" s="204"/>
      <c r="G12" s="203">
        <f>D12+1</f>
        <v>42445</v>
      </c>
      <c r="H12" s="204" t="s">
        <v>16</v>
      </c>
      <c r="I12" s="204"/>
      <c r="J12" s="203">
        <f>G12+1</f>
        <v>42446</v>
      </c>
      <c r="K12" s="204" t="s">
        <v>16</v>
      </c>
      <c r="L12" s="204"/>
      <c r="M12" s="203">
        <f>J12+1</f>
        <v>42447</v>
      </c>
      <c r="N12" s="204" t="s">
        <v>16</v>
      </c>
      <c r="O12" s="204"/>
      <c r="P12" s="13"/>
      <c r="Q12" s="151">
        <f>(IF(ISNUMBER(B13),B13,0)+IF(ISNUMBER(E13),E13,0)+IF(ISNUMBER(J13),J13,0)+IF(ISNUMBER(H13),H13,0)+IF(ISNUMBER(K13),K13,0)+IF(ISNUMBER(N13),N13,0))</f>
        <v>0</v>
      </c>
      <c r="R12" s="108"/>
      <c r="S12" s="131">
        <f>IF(R13=0,0,IF(R13&gt;0,"+ "&amp;TEXT(R13,"[hh]:mm"),"- "&amp;TEXT(ABS(R13),"[hh]:mm")))</f>
        <v>0</v>
      </c>
      <c r="T12" s="207">
        <f>IF(AND(COUNT(A12,D12,G12,J12,M12)&lt;5,Q12&gt;0,R13=0),1,0)</f>
        <v>0</v>
      </c>
      <c r="U12" s="208"/>
      <c r="V12" s="208"/>
      <c r="W12" s="208"/>
    </row>
    <row r="13" spans="1:23" ht="12.75" customHeight="1">
      <c r="A13" s="203"/>
      <c r="B13" s="206"/>
      <c r="C13" s="206"/>
      <c r="D13" s="203"/>
      <c r="E13" s="206"/>
      <c r="F13" s="206"/>
      <c r="G13" s="203"/>
      <c r="H13" s="206"/>
      <c r="I13" s="206"/>
      <c r="J13" s="203"/>
      <c r="K13" s="206"/>
      <c r="L13" s="206"/>
      <c r="M13" s="203"/>
      <c r="N13" s="206"/>
      <c r="O13" s="206"/>
      <c r="P13" s="9"/>
      <c r="Q13" s="158"/>
      <c r="R13" s="19">
        <f>IF(Q12&gt;0,Q12-R$6,0)</f>
        <v>0</v>
      </c>
      <c r="S13" s="15"/>
      <c r="T13" s="207"/>
      <c r="U13" s="208"/>
      <c r="V13" s="208"/>
      <c r="W13" s="208"/>
    </row>
    <row r="14" spans="1:23" ht="12.75" customHeight="1">
      <c r="A14" s="203">
        <f>M12+3</f>
        <v>42450</v>
      </c>
      <c r="B14" s="204" t="s">
        <v>16</v>
      </c>
      <c r="C14" s="204"/>
      <c r="D14" s="203">
        <f>A14+1</f>
        <v>42451</v>
      </c>
      <c r="E14" s="204" t="s">
        <v>16</v>
      </c>
      <c r="F14" s="204"/>
      <c r="G14" s="203">
        <f>D14+1</f>
        <v>42452</v>
      </c>
      <c r="H14" s="204" t="s">
        <v>16</v>
      </c>
      <c r="I14" s="204"/>
      <c r="J14" s="203">
        <f>G14+1</f>
        <v>42453</v>
      </c>
      <c r="K14" s="204" t="s">
        <v>16</v>
      </c>
      <c r="L14" s="204"/>
      <c r="M14" s="203">
        <f>J14+1</f>
        <v>42454</v>
      </c>
      <c r="N14" s="204" t="s">
        <v>16</v>
      </c>
      <c r="O14" s="204"/>
      <c r="P14" s="13"/>
      <c r="Q14" s="151">
        <f>(IF(ISNUMBER(B15),B15,0)+IF(ISNUMBER(E15),E15,0)+IF(ISNUMBER(J15),J15,0)+IF(ISNUMBER(H15),H15,0)+IF(ISNUMBER(K15),K15,0)+IF(ISNUMBER(N15),N15,0))</f>
        <v>0</v>
      </c>
      <c r="R14" s="108"/>
      <c r="S14" s="131">
        <f>IF(R15=0,0,IF(R15&gt;0,"+ "&amp;TEXT(R15,"[hh]:mm"),"- "&amp;TEXT(ABS(R15),"[hh]:mm")))</f>
        <v>0</v>
      </c>
      <c r="T14" s="207">
        <f>IF(AND(COUNT(A14,D14,G14,J14,M14)&lt;5,Q14&gt;0,R15=0),1,0)</f>
        <v>0</v>
      </c>
      <c r="U14" s="208"/>
      <c r="V14" s="208"/>
      <c r="W14" s="208"/>
    </row>
    <row r="15" spans="1:23" ht="12.75" customHeight="1">
      <c r="A15" s="203"/>
      <c r="B15" s="206"/>
      <c r="C15" s="206"/>
      <c r="D15" s="203"/>
      <c r="E15" s="206"/>
      <c r="F15" s="206"/>
      <c r="G15" s="203"/>
      <c r="H15" s="206"/>
      <c r="I15" s="206"/>
      <c r="J15" s="203"/>
      <c r="K15" s="206"/>
      <c r="L15" s="206"/>
      <c r="M15" s="203"/>
      <c r="N15" s="206"/>
      <c r="O15" s="206"/>
      <c r="P15" s="9"/>
      <c r="Q15" s="158"/>
      <c r="R15" s="19">
        <f>IF(Q14&gt;0,Q14-R$6,0)</f>
        <v>0</v>
      </c>
      <c r="S15" s="15"/>
      <c r="T15" s="207"/>
      <c r="U15" s="208"/>
      <c r="V15" s="208"/>
      <c r="W15" s="208"/>
    </row>
    <row r="16" spans="1:23" ht="12.75" customHeight="1">
      <c r="A16" s="203">
        <f>M14+3</f>
        <v>42457</v>
      </c>
      <c r="B16" s="204" t="s">
        <v>16</v>
      </c>
      <c r="C16" s="204"/>
      <c r="D16" s="203">
        <f>A16+1</f>
        <v>42458</v>
      </c>
      <c r="E16" s="204" t="s">
        <v>16</v>
      </c>
      <c r="F16" s="204"/>
      <c r="G16" s="203">
        <f>D16+1</f>
        <v>42459</v>
      </c>
      <c r="H16" s="204" t="s">
        <v>16</v>
      </c>
      <c r="I16" s="204"/>
      <c r="J16" s="203">
        <f>G16+1</f>
        <v>42460</v>
      </c>
      <c r="K16" s="204" t="s">
        <v>16</v>
      </c>
      <c r="L16" s="204"/>
      <c r="M16" s="203">
        <f>J16+1</f>
        <v>42461</v>
      </c>
      <c r="N16" s="204" t="s">
        <v>16</v>
      </c>
      <c r="O16" s="204"/>
      <c r="P16" s="13"/>
      <c r="Q16" s="151">
        <f>(IF(ISNUMBER(B17),B17,0)+IF(ISNUMBER(E17),E17,0)+IF(ISNUMBER(J17),J17,0)+IF(ISNUMBER(H17),H17,0)+IF(ISNUMBER(K17),K17,0)+IF(ISNUMBER(N17),N17,0))</f>
        <v>0</v>
      </c>
      <c r="R16" s="108"/>
      <c r="S16" s="131">
        <f>IF(R17=0,0,IF(R17&gt;0,"+ "&amp;TEXT(R17,"[hh]:mm"),"- "&amp;TEXT(ABS(R17),"[hh]:mm")))</f>
        <v>0</v>
      </c>
      <c r="T16" s="207">
        <f>IF(AND(COUNT(A16,D16,G16,J16,M16)&lt;5,Q16&gt;0,R17=0),1,0)</f>
        <v>0</v>
      </c>
      <c r="U16" s="208"/>
      <c r="V16" s="208"/>
      <c r="W16" s="208"/>
    </row>
    <row r="17" spans="1:23" ht="12.75" customHeight="1">
      <c r="A17" s="203"/>
      <c r="B17" s="206"/>
      <c r="C17" s="206"/>
      <c r="D17" s="203"/>
      <c r="E17" s="206"/>
      <c r="F17" s="206"/>
      <c r="G17" s="203"/>
      <c r="H17" s="206"/>
      <c r="I17" s="206"/>
      <c r="J17" s="203"/>
      <c r="K17" s="206"/>
      <c r="L17" s="206"/>
      <c r="M17" s="203"/>
      <c r="N17" s="206"/>
      <c r="O17" s="206"/>
      <c r="P17" s="9"/>
      <c r="Q17" s="158"/>
      <c r="R17" s="19">
        <f>IF(Q16&gt;0,Q16-R$6,0)</f>
        <v>0</v>
      </c>
      <c r="S17" s="15"/>
      <c r="T17" s="207"/>
      <c r="U17" s="208"/>
      <c r="V17" s="208"/>
      <c r="W17" s="208"/>
    </row>
    <row r="18" spans="1:23" ht="12.75" customHeight="1">
      <c r="A18" s="203">
        <f>IF(ISNUMBER(M16),IF(M16+3&gt;$K$6,"",M16+3),"")</f>
        <v>42464</v>
      </c>
      <c r="B18" s="210" t="s">
        <v>16</v>
      </c>
      <c r="C18" s="210"/>
      <c r="D18" s="203">
        <f>IF(ISNUMBER(A18),IF(A18+1&lt;=$K$6,A18+1,""),"")</f>
        <v>42465</v>
      </c>
      <c r="E18" s="204" t="s">
        <v>16</v>
      </c>
      <c r="F18" s="204"/>
      <c r="G18" s="203">
        <f>IF(ISNUMBER(D18),IF(D18+1&lt;=$K$6,D18+1,""),"")</f>
        <v>42466</v>
      </c>
      <c r="H18" s="204" t="s">
        <v>16</v>
      </c>
      <c r="I18" s="204"/>
      <c r="J18" s="203">
        <f>IF(ISNUMBER(G18),IF(G18+1&lt;=$K$6,G18+1,""),"")</f>
        <v>42467</v>
      </c>
      <c r="K18" s="204" t="s">
        <v>16</v>
      </c>
      <c r="L18" s="204"/>
      <c r="M18" s="203">
        <f>IF(ISNUMBER(J18),IF(J18+1&lt;=$K$6,J18+1,""),"")</f>
        <v>42468</v>
      </c>
      <c r="N18" s="204" t="s">
        <v>16</v>
      </c>
      <c r="O18" s="204"/>
      <c r="P18" s="14"/>
      <c r="Q18" s="162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08"/>
      <c r="S18" s="143">
        <f>IF(ISNUMBER(Q18),IF(R19=0,0,IF(R19&gt;0,"+ "&amp;TEXT(R19,"[hh]:mm"),"- "&amp;TEXT(ABS(R19),"[hh]:mm"))),"")</f>
        <v>0</v>
      </c>
      <c r="T18" s="207">
        <f>IF(AND(COUNT(A18,D18,G18,J18,M18)&lt;5,Q18&gt;0,R19=0),1,0)</f>
        <v>0</v>
      </c>
      <c r="U18" s="208"/>
      <c r="V18" s="208"/>
      <c r="W18" s="208"/>
    </row>
    <row r="19" spans="1:23" ht="12.75" customHeight="1">
      <c r="A19" s="203"/>
      <c r="B19" s="206"/>
      <c r="C19" s="206"/>
      <c r="D19" s="203"/>
      <c r="E19" s="206"/>
      <c r="F19" s="206"/>
      <c r="G19" s="203"/>
      <c r="H19" s="206"/>
      <c r="I19" s="206"/>
      <c r="J19" s="203"/>
      <c r="K19" s="206"/>
      <c r="L19" s="206"/>
      <c r="M19" s="203"/>
      <c r="N19" s="206"/>
      <c r="O19" s="206"/>
      <c r="P19" s="16"/>
      <c r="Q19" s="20">
        <f t="shared" si="0"/>
      </c>
      <c r="R19" s="17">
        <f>IF(AND(COUNT(A18,D18,G18,J18,M18)=0,COUNT(B19,E19,H19,K19,N19)=0),"",IF(AND(Q18&gt;0,COUNT(A18,D18,G18,J18,M18)&lt;5),0,IF(AND(ISNUMBER(Q18),Q18&gt;0),Q18-R$6,0)))</f>
        <v>0</v>
      </c>
      <c r="S19" s="15"/>
      <c r="T19" s="207"/>
      <c r="U19" s="208"/>
      <c r="V19" s="208"/>
      <c r="W19" s="208"/>
    </row>
    <row r="20" spans="1:23" ht="12.75" customHeight="1">
      <c r="A20" s="203">
        <f>IF(ISNUMBER(M18),IF(M18+3&gt;$K$6,"",M18+3),"")</f>
      </c>
      <c r="B20" s="211" t="s">
        <v>16</v>
      </c>
      <c r="C20" s="211"/>
      <c r="D20" s="203">
        <f aca="true" t="shared" si="1" ref="D20:D31">IF(ISNUMBER(A20),IF(A20+1&lt;=$K$6,A20+1,""),"")</f>
      </c>
      <c r="E20" s="211" t="s">
        <v>16</v>
      </c>
      <c r="F20" s="211"/>
      <c r="G20" s="203">
        <f aca="true" t="shared" si="2" ref="G20:G31">IF(ISNUMBER(D20),IF(D20+1&lt;=$K$6,D20+1,""),"")</f>
      </c>
      <c r="H20" s="211" t="s">
        <v>16</v>
      </c>
      <c r="I20" s="211"/>
      <c r="J20" s="203">
        <f aca="true" t="shared" si="3" ref="J20:J31">IF(ISNUMBER(G20),IF(G20+1&lt;=$K$6,G20+1,""),"")</f>
      </c>
      <c r="K20" s="211" t="s">
        <v>16</v>
      </c>
      <c r="L20" s="211"/>
      <c r="M20" s="203">
        <f aca="true" t="shared" si="4" ref="M20:M31">IF(ISNUMBER(J20),IF(J20+1&lt;=$K$6,J20+1,""),"")</f>
      </c>
      <c r="N20" s="211" t="s">
        <v>16</v>
      </c>
      <c r="O20" s="211"/>
      <c r="P20" s="14"/>
      <c r="Q20" s="214">
        <f t="shared" si="0"/>
      </c>
      <c r="S20" s="212">
        <f>IF(ISNUMBER(Q20),IF(R21=0,0,IF(R21&gt;0,"+ "&amp;TEXT(R21,"[hh]:mm"),"- "&amp;TEXT(ABS(R21),"[hh]:mm"))),"")</f>
      </c>
      <c r="T20" s="207">
        <f>IF(AND(COUNT(A20,D20,G20,J20,M20)&lt;5,Q20&gt;0,R21=0),1,0)</f>
        <v>0</v>
      </c>
      <c r="U20" s="208"/>
      <c r="V20" s="208"/>
      <c r="W20" s="208"/>
    </row>
    <row r="21" spans="1:23" ht="12.75" customHeight="1">
      <c r="A21" s="203"/>
      <c r="B21" s="206"/>
      <c r="C21" s="206"/>
      <c r="D21" s="203">
        <f t="shared" si="1"/>
      </c>
      <c r="E21" s="206"/>
      <c r="F21" s="206"/>
      <c r="G21" s="203">
        <f t="shared" si="2"/>
      </c>
      <c r="H21" s="206"/>
      <c r="I21" s="206"/>
      <c r="J21" s="203">
        <f t="shared" si="3"/>
      </c>
      <c r="K21" s="206"/>
      <c r="L21" s="206"/>
      <c r="M21" s="203">
        <f t="shared" si="4"/>
      </c>
      <c r="N21" s="206"/>
      <c r="O21" s="206"/>
      <c r="P21" s="16"/>
      <c r="Q21" s="214">
        <f t="shared" si="0"/>
      </c>
      <c r="R21" s="17">
        <f>IF(AND(COUNT(A20,D20,G20,J20,M20)=0,COUNT(B21,E21,H21,K21,N21)=0),"",IF(AND(Q20&gt;0,COUNT(A20,D20,G20,J20,M20)&lt;5),0,IF(AND(ISNUMBER(Q20),Q20&gt;0),Q20-R$6,0)))</f>
      </c>
      <c r="S21" s="212">
        <f>IF(ISNUMBER(A21),IF(R22=0,0,IF(R22&gt;0,"+ "&amp;TEXT(R22,"[hh]:mm"),"- "&amp;TEXT(ABS(R22),"[hh]:mm"))),"")</f>
      </c>
      <c r="T21" s="207"/>
      <c r="U21" s="208"/>
      <c r="V21" s="208"/>
      <c r="W21" s="208"/>
    </row>
    <row r="22" spans="1:20" ht="12.75" customHeight="1">
      <c r="A22" s="203">
        <f>IF(ISNUMBER(M20),IF(M20+3&gt;$K$6,"",M20+3),"")</f>
      </c>
      <c r="B22" s="211" t="s">
        <v>16</v>
      </c>
      <c r="C22" s="211"/>
      <c r="D22" s="203">
        <f t="shared" si="1"/>
      </c>
      <c r="E22" s="211" t="s">
        <v>16</v>
      </c>
      <c r="F22" s="211"/>
      <c r="G22" s="203">
        <f t="shared" si="2"/>
      </c>
      <c r="H22" s="211" t="s">
        <v>16</v>
      </c>
      <c r="I22" s="211"/>
      <c r="J22" s="203">
        <f t="shared" si="3"/>
      </c>
      <c r="K22" s="211" t="s">
        <v>16</v>
      </c>
      <c r="L22" s="211"/>
      <c r="M22" s="203">
        <f t="shared" si="4"/>
      </c>
      <c r="N22" s="211" t="s">
        <v>16</v>
      </c>
      <c r="O22" s="211"/>
      <c r="P22" s="14"/>
      <c r="Q22" s="214">
        <f t="shared" si="0"/>
      </c>
      <c r="S22" s="212">
        <f>IF(ISNUMBER(Q22),IF(R23=0,0,IF(R23&gt;0,"+ "&amp;TEXT(R23,"[hh]:mm"),"- "&amp;TEXT(ABS(R23),"[hh]:mm"))),"")</f>
      </c>
      <c r="T22" s="207">
        <f>IF(AND(COUNT(A22,D22,G22,J22,M22)&lt;5,Q22&gt;0,R23=0),1,0)</f>
        <v>0</v>
      </c>
    </row>
    <row r="23" spans="1:20" ht="12.75" customHeight="1">
      <c r="A23" s="203"/>
      <c r="B23" s="206"/>
      <c r="C23" s="206"/>
      <c r="D23" s="203">
        <f t="shared" si="1"/>
      </c>
      <c r="E23" s="206"/>
      <c r="F23" s="206"/>
      <c r="G23" s="203">
        <f t="shared" si="2"/>
      </c>
      <c r="H23" s="206"/>
      <c r="I23" s="206"/>
      <c r="J23" s="203">
        <f t="shared" si="3"/>
      </c>
      <c r="K23" s="206"/>
      <c r="L23" s="206"/>
      <c r="M23" s="203">
        <f t="shared" si="4"/>
      </c>
      <c r="N23" s="206"/>
      <c r="O23" s="206"/>
      <c r="P23" s="16"/>
      <c r="Q23" s="214">
        <f t="shared" si="0"/>
      </c>
      <c r="R23" s="17">
        <f>IF(AND(COUNT(A22,D22,G22,J22,M22)=0,COUNT(B23,E23,H23,K23,N23)=0),"",IF(AND(Q22&gt;0,COUNT(A22,D22,G22,J22,M22)&lt;5),0,IF(AND(ISNUMBER(Q22),Q22&gt;0),Q22-R$6,0)))</f>
      </c>
      <c r="S23" s="212">
        <f>IF(ISNUMBER(A23),IF(R24=0,0,IF(R24&gt;0,"+ "&amp;TEXT(R24,"[hh]:mm"),"- "&amp;TEXT(ABS(R24),"[hh]:mm"))),"")</f>
      </c>
      <c r="T23" s="207"/>
    </row>
    <row r="24" spans="1:20" ht="12.75" customHeight="1">
      <c r="A24" s="203">
        <f>IF(ISNUMBER(M22),IF(M22+3&gt;$K$6,"",M22+3),"")</f>
      </c>
      <c r="B24" s="211" t="s">
        <v>16</v>
      </c>
      <c r="C24" s="211"/>
      <c r="D24" s="203">
        <f t="shared" si="1"/>
      </c>
      <c r="E24" s="211" t="s">
        <v>16</v>
      </c>
      <c r="F24" s="211"/>
      <c r="G24" s="203">
        <f t="shared" si="2"/>
      </c>
      <c r="H24" s="211" t="s">
        <v>16</v>
      </c>
      <c r="I24" s="211"/>
      <c r="J24" s="203">
        <f t="shared" si="3"/>
      </c>
      <c r="K24" s="211" t="s">
        <v>16</v>
      </c>
      <c r="L24" s="211"/>
      <c r="M24" s="203">
        <f t="shared" si="4"/>
      </c>
      <c r="N24" s="211" t="s">
        <v>16</v>
      </c>
      <c r="O24" s="211"/>
      <c r="P24" s="14"/>
      <c r="Q24" s="214">
        <f t="shared" si="0"/>
      </c>
      <c r="S24" s="212">
        <f>IF(ISNUMBER(Q24),IF(R25=0,0,IF(R25&gt;0,"+ "&amp;TEXT(R25,"[hh]:mm"),"- "&amp;TEXT(ABS(R25),"[hh]:mm"))),"")</f>
      </c>
      <c r="T24" s="207">
        <f>IF(AND(COUNT(A24,D24,G24,J24,M24)&lt;5,Q24&gt;0,R25=0),1,0)</f>
        <v>0</v>
      </c>
    </row>
    <row r="25" spans="1:20" ht="12.75" customHeight="1">
      <c r="A25" s="203"/>
      <c r="B25" s="206"/>
      <c r="C25" s="206"/>
      <c r="D25" s="203">
        <f t="shared" si="1"/>
      </c>
      <c r="E25" s="206"/>
      <c r="F25" s="206"/>
      <c r="G25" s="203">
        <f t="shared" si="2"/>
      </c>
      <c r="H25" s="206"/>
      <c r="I25" s="206"/>
      <c r="J25" s="203">
        <f t="shared" si="3"/>
      </c>
      <c r="K25" s="206"/>
      <c r="L25" s="206"/>
      <c r="M25" s="203">
        <f t="shared" si="4"/>
      </c>
      <c r="N25" s="206"/>
      <c r="O25" s="206"/>
      <c r="P25" s="16"/>
      <c r="Q25" s="214">
        <f t="shared" si="0"/>
      </c>
      <c r="R25" s="17">
        <f>IF(AND(COUNT(A24,D24,G24,J24,M24)=0,COUNT(B25,E25,H25,K25,N25)=0),"",IF(AND(Q24&gt;0,COUNT(A24,D24,G24,J24,M24)&lt;5),0,IF(AND(ISNUMBER(Q24),Q24&gt;0),Q24-R$6,0)))</f>
      </c>
      <c r="S25" s="212">
        <f aca="true" t="shared" si="5" ref="S25:S31">IF(ISNUMBER(A25),IF(R26=0,0,IF(R26&gt;0,"+ "&amp;TEXT(R26,"[hh]:mm"),"- "&amp;TEXT(ABS(R26),"[hh]:mm"))),"")</f>
      </c>
      <c r="T25" s="207"/>
    </row>
    <row r="26" spans="1:20" ht="12.75" customHeight="1">
      <c r="A26" s="203">
        <f>IF(ISNUMBER(M24),IF(M24+3&gt;$K$6,"",M24+3),"")</f>
      </c>
      <c r="B26" s="211" t="s">
        <v>16</v>
      </c>
      <c r="C26" s="211"/>
      <c r="D26" s="203">
        <f t="shared" si="1"/>
      </c>
      <c r="E26" s="211" t="s">
        <v>16</v>
      </c>
      <c r="F26" s="211"/>
      <c r="G26" s="203">
        <f t="shared" si="2"/>
      </c>
      <c r="H26" s="211" t="s">
        <v>16</v>
      </c>
      <c r="I26" s="211"/>
      <c r="J26" s="203">
        <f t="shared" si="3"/>
      </c>
      <c r="K26" s="211" t="s">
        <v>16</v>
      </c>
      <c r="L26" s="211"/>
      <c r="M26" s="203">
        <f t="shared" si="4"/>
      </c>
      <c r="N26" s="211" t="s">
        <v>16</v>
      </c>
      <c r="O26" s="211"/>
      <c r="P26" s="14"/>
      <c r="Q26" s="214">
        <f t="shared" si="0"/>
      </c>
      <c r="S26" s="212">
        <f t="shared" si="5"/>
      </c>
      <c r="T26" s="207">
        <f>IF(AND(COUNT(A26,D26,G26,J26,M26)&lt;5,Q26&gt;0,R27=0),1,0)</f>
        <v>0</v>
      </c>
    </row>
    <row r="27" spans="1:20" ht="12.75" customHeight="1">
      <c r="A27" s="203"/>
      <c r="B27" s="206"/>
      <c r="C27" s="206"/>
      <c r="D27" s="203">
        <f t="shared" si="1"/>
      </c>
      <c r="E27" s="206"/>
      <c r="F27" s="206"/>
      <c r="G27" s="203">
        <f t="shared" si="2"/>
      </c>
      <c r="H27" s="206"/>
      <c r="I27" s="206"/>
      <c r="J27" s="203">
        <f t="shared" si="3"/>
      </c>
      <c r="K27" s="206"/>
      <c r="L27" s="206"/>
      <c r="M27" s="203">
        <f t="shared" si="4"/>
      </c>
      <c r="N27" s="206"/>
      <c r="O27" s="206"/>
      <c r="P27" s="16"/>
      <c r="Q27" s="214">
        <f t="shared" si="0"/>
      </c>
      <c r="R27" s="17">
        <f>IF(AND(COUNT(A26,D26,G26,J26,M26)=0,COUNT(B27,E27,H27,K27,N27)=0),"",IF(AND(Q26&gt;0,COUNT(A26,D26,G26,J26,M26)&lt;5),0,IF(AND(ISNUMBER(Q26),Q26&gt;0),Q26-R$6,0)))</f>
      </c>
      <c r="S27" s="212">
        <f t="shared" si="5"/>
      </c>
      <c r="T27" s="207"/>
    </row>
    <row r="28" spans="1:20" ht="12.75" customHeight="1">
      <c r="A28" s="203">
        <f>IF(ISNUMBER(M26),IF(M26+3&gt;$K$6,"",M26+3),"")</f>
      </c>
      <c r="B28" s="211" t="s">
        <v>16</v>
      </c>
      <c r="C28" s="211"/>
      <c r="D28" s="203">
        <f t="shared" si="1"/>
      </c>
      <c r="E28" s="211" t="s">
        <v>16</v>
      </c>
      <c r="F28" s="211"/>
      <c r="G28" s="203">
        <f t="shared" si="2"/>
      </c>
      <c r="H28" s="211" t="s">
        <v>16</v>
      </c>
      <c r="I28" s="211"/>
      <c r="J28" s="203">
        <f t="shared" si="3"/>
      </c>
      <c r="K28" s="211" t="s">
        <v>16</v>
      </c>
      <c r="L28" s="211"/>
      <c r="M28" s="203">
        <f t="shared" si="4"/>
      </c>
      <c r="N28" s="211" t="s">
        <v>16</v>
      </c>
      <c r="O28" s="211"/>
      <c r="P28" s="14"/>
      <c r="Q28" s="215">
        <f t="shared" si="0"/>
      </c>
      <c r="S28" s="212">
        <f t="shared" si="5"/>
      </c>
      <c r="T28" s="207">
        <f>IF(AND(COUNT(A28,D28,G28,J28,M28)&lt;5,Q28&gt;0,R29=0),1,0)</f>
        <v>0</v>
      </c>
    </row>
    <row r="29" spans="1:20" ht="12.75" customHeight="1">
      <c r="A29" s="203"/>
      <c r="B29" s="206"/>
      <c r="C29" s="206"/>
      <c r="D29" s="203">
        <f t="shared" si="1"/>
      </c>
      <c r="E29" s="206"/>
      <c r="F29" s="206"/>
      <c r="G29" s="203">
        <f t="shared" si="2"/>
      </c>
      <c r="H29" s="206"/>
      <c r="I29" s="206"/>
      <c r="J29" s="203">
        <f t="shared" si="3"/>
      </c>
      <c r="K29" s="206"/>
      <c r="L29" s="206"/>
      <c r="M29" s="203">
        <f t="shared" si="4"/>
      </c>
      <c r="N29" s="206"/>
      <c r="O29" s="206"/>
      <c r="P29" s="16"/>
      <c r="Q29" s="215">
        <f t="shared" si="0"/>
      </c>
      <c r="R29" s="17">
        <f>IF(AND(COUNT(A28,D28,G28,J28,M28)=0,COUNT(B29,E29,H29,K29,N29)=0),"",IF(AND(Q28&gt;0,COUNT(A28,D28,G28,J28,M28)&lt;5),0,IF(AND(ISNUMBER(Q28),Q28&gt;0),Q28-R$6,0)))</f>
      </c>
      <c r="S29" s="212">
        <f t="shared" si="5"/>
      </c>
      <c r="T29" s="207"/>
    </row>
    <row r="30" spans="1:20" ht="12.75" customHeight="1">
      <c r="A30" s="203">
        <f>IF(ISNUMBER(M28),IF(M28+3&gt;$K$6,"",M28+3),"")</f>
      </c>
      <c r="B30" s="211" t="s">
        <v>16</v>
      </c>
      <c r="C30" s="211"/>
      <c r="D30" s="203">
        <f t="shared" si="1"/>
      </c>
      <c r="E30" s="211" t="s">
        <v>16</v>
      </c>
      <c r="F30" s="211"/>
      <c r="G30" s="203">
        <f t="shared" si="2"/>
      </c>
      <c r="H30" s="211" t="s">
        <v>16</v>
      </c>
      <c r="I30" s="211"/>
      <c r="J30" s="203">
        <f t="shared" si="3"/>
      </c>
      <c r="K30" s="211" t="s">
        <v>16</v>
      </c>
      <c r="L30" s="211"/>
      <c r="M30" s="203">
        <f t="shared" si="4"/>
      </c>
      <c r="N30" s="211" t="s">
        <v>16</v>
      </c>
      <c r="O30" s="211"/>
      <c r="P30" s="14"/>
      <c r="Q30" s="214">
        <f t="shared" si="0"/>
      </c>
      <c r="S30" s="212">
        <f t="shared" si="5"/>
      </c>
      <c r="T30" s="207">
        <f>IF(AND(COUNT(A30,D30,G30,J30,M30)&lt;5,Q30&gt;0,R31=0),1,0)</f>
        <v>0</v>
      </c>
    </row>
    <row r="31" spans="1:20" ht="12.75" customHeight="1">
      <c r="A31" s="203"/>
      <c r="B31" s="206"/>
      <c r="C31" s="206"/>
      <c r="D31" s="203">
        <f t="shared" si="1"/>
      </c>
      <c r="E31" s="206"/>
      <c r="F31" s="206"/>
      <c r="G31" s="203">
        <f t="shared" si="2"/>
      </c>
      <c r="H31" s="206"/>
      <c r="I31" s="206"/>
      <c r="J31" s="203">
        <f t="shared" si="3"/>
      </c>
      <c r="K31" s="206"/>
      <c r="L31" s="206"/>
      <c r="M31" s="203">
        <f t="shared" si="4"/>
      </c>
      <c r="N31" s="206"/>
      <c r="O31" s="206"/>
      <c r="P31" s="16"/>
      <c r="Q31" s="214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12">
        <f t="shared" si="5"/>
      </c>
      <c r="T31" s="207"/>
    </row>
    <row r="32" s="6" customFormat="1" ht="12.75" customHeight="1"/>
    <row r="33" spans="1:19" ht="56.25" customHeight="1">
      <c r="A33" s="216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Q33" s="135" t="str">
        <f>'Période 1'!Q33</f>
        <v>Solde 
à récupérer*
sur la
période</v>
      </c>
      <c r="R33" s="136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7">
        <f>IF(R33&lt;=0,0,IF(R33&gt;0,TEXT(R33,"[hh]:mm"),"0"))</f>
        <v>0</v>
      </c>
    </row>
    <row r="34" spans="1:19" ht="12.75" customHeight="1">
      <c r="A34" s="42"/>
      <c r="B34" s="29"/>
      <c r="C34" s="29"/>
      <c r="D34" s="29"/>
      <c r="E34" s="29"/>
      <c r="F34" s="29"/>
      <c r="Q34" s="32"/>
      <c r="R34" s="43"/>
      <c r="S34" s="44"/>
    </row>
    <row r="35" spans="1:19" ht="39.75" customHeight="1">
      <c r="A35" s="217"/>
      <c r="B35" s="217"/>
      <c r="C35" s="217"/>
      <c r="D35" s="217"/>
      <c r="E35" s="28"/>
      <c r="F35" s="26"/>
      <c r="Q35" s="24" t="str">
        <f>'Période 2'!Q35</f>
        <v>Cumul à récupérer 
sur l'année</v>
      </c>
      <c r="R35" s="52">
        <f>IF('Période 3'!R40&lt;0,'Période 3'!R40,R33+'Période 3'!R40)</f>
        <v>0</v>
      </c>
      <c r="S35" s="38">
        <f>IF(R35=0,0,IF(R35&gt;0,"+ "&amp;TEXT(R35,"[hh]:mm"),"Erreur de récupération"))</f>
        <v>0</v>
      </c>
    </row>
    <row r="36" spans="1:3" ht="12.75" customHeight="1">
      <c r="A36" s="134" t="str">
        <f>'Période 1'!A36</f>
        <v>Récupération des heures</v>
      </c>
      <c r="B36" s="109"/>
      <c r="C36" s="109"/>
    </row>
    <row r="37" spans="1:19" ht="14.25" customHeight="1">
      <c r="A37" s="218" t="str">
        <f>'Période 1'!A37</f>
        <v>Indiquer ci-contre les dates (pour mémoire) ainsi que les heures récupérées sur la période.</v>
      </c>
      <c r="B37" s="218"/>
      <c r="C37" s="218"/>
      <c r="E37" s="120" t="s">
        <v>21</v>
      </c>
      <c r="F37" s="120" t="s">
        <v>22</v>
      </c>
      <c r="H37" s="120" t="s">
        <v>21</v>
      </c>
      <c r="I37" s="120" t="s">
        <v>22</v>
      </c>
      <c r="K37" s="120" t="s">
        <v>21</v>
      </c>
      <c r="L37" s="120" t="s">
        <v>22</v>
      </c>
      <c r="N37" s="120" t="s">
        <v>21</v>
      </c>
      <c r="O37" s="120" t="s">
        <v>22</v>
      </c>
      <c r="Q37" s="219" t="str">
        <f>'Période 1'!Q37:Q38</f>
        <v>Total 
récupéré sur la période</v>
      </c>
      <c r="R37" s="243">
        <f>SUM(F38,I38,L38,O38)</f>
        <v>0</v>
      </c>
      <c r="S37" s="166" t="str">
        <f>IF(R35=0,"Pas d'heures à récupérer",IF(R37&gt;R35,"Vous tentez de récupérer trop d'heures...",TEXT(R37,"[hh]:mm")))</f>
        <v>Pas d'heures à récupérer</v>
      </c>
    </row>
    <row r="38" spans="1:19" ht="42" customHeight="1">
      <c r="A38" s="218"/>
      <c r="B38" s="218"/>
      <c r="C38" s="218"/>
      <c r="E38" s="121"/>
      <c r="F38" s="122"/>
      <c r="G38" s="35"/>
      <c r="H38" s="121"/>
      <c r="I38" s="122"/>
      <c r="J38" s="35"/>
      <c r="K38" s="121"/>
      <c r="L38" s="122"/>
      <c r="M38" s="35"/>
      <c r="N38" s="121"/>
      <c r="O38" s="122"/>
      <c r="Q38" s="219"/>
      <c r="R38" s="243"/>
      <c r="S38" s="166"/>
    </row>
    <row r="39" spans="3:19" s="6" customFormat="1" ht="12.75" customHeight="1">
      <c r="C39" s="22"/>
      <c r="Q39" s="36"/>
      <c r="S39" s="22"/>
    </row>
    <row r="40" spans="1:19" ht="19.5" customHeight="1">
      <c r="A40" s="227">
        <f>'Période 1'!A40</f>
        <v>0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Q40" s="219" t="str">
        <f>'Période 1'!Q40</f>
        <v>Reste à 
récupérer sur l'année</v>
      </c>
      <c r="R40" s="138">
        <f>R35-R37</f>
        <v>0</v>
      </c>
      <c r="S40" s="172">
        <f>IF(R40&gt;=0,R35-R37,"Erreur de récupération")</f>
        <v>0</v>
      </c>
    </row>
    <row r="41" spans="1:19" s="6" customFormat="1" ht="19.5" customHeight="1">
      <c r="A41" s="230">
        <f>HYPERLINK('Période 1'!A41,'Période 1'!A41)</f>
        <v>0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Q41" s="219"/>
      <c r="R41" s="139"/>
      <c r="S41" s="147"/>
    </row>
    <row r="42" ht="12.75" customHeight="1"/>
  </sheetData>
  <sheetProtection password="DC15" sheet="1" objects="1" scenarios="1"/>
  <mergeCells count="236">
    <mergeCell ref="N30:O30"/>
    <mergeCell ref="Q30:Q31"/>
    <mergeCell ref="A33:O33"/>
    <mergeCell ref="A35:D35"/>
    <mergeCell ref="A37:C38"/>
    <mergeCell ref="Q37:Q38"/>
    <mergeCell ref="R37:R38"/>
    <mergeCell ref="A40:O40"/>
    <mergeCell ref="Q40:Q41"/>
    <mergeCell ref="A41:O41"/>
    <mergeCell ref="A30:A31"/>
    <mergeCell ref="B30:C30"/>
    <mergeCell ref="D30:D31"/>
    <mergeCell ref="E30:F30"/>
    <mergeCell ref="G30:G31"/>
    <mergeCell ref="H30:I30"/>
    <mergeCell ref="S30:S31"/>
    <mergeCell ref="T30:T31"/>
    <mergeCell ref="B31:C31"/>
    <mergeCell ref="E31:F31"/>
    <mergeCell ref="H31:I31"/>
    <mergeCell ref="K31:L31"/>
    <mergeCell ref="N31:O31"/>
    <mergeCell ref="J30:J31"/>
    <mergeCell ref="K30:L30"/>
    <mergeCell ref="M30:M31"/>
    <mergeCell ref="T28:T29"/>
    <mergeCell ref="B29:C29"/>
    <mergeCell ref="E29:F29"/>
    <mergeCell ref="H29:I29"/>
    <mergeCell ref="K29:L29"/>
    <mergeCell ref="N29:O29"/>
    <mergeCell ref="J28:J29"/>
    <mergeCell ref="K28:L28"/>
    <mergeCell ref="M28:M29"/>
    <mergeCell ref="N28:O28"/>
    <mergeCell ref="Q28:Q29"/>
    <mergeCell ref="S28:S29"/>
    <mergeCell ref="A28:A29"/>
    <mergeCell ref="B28:C28"/>
    <mergeCell ref="D28:D29"/>
    <mergeCell ref="E28:F28"/>
    <mergeCell ref="G28:G29"/>
    <mergeCell ref="H28:I28"/>
    <mergeCell ref="T26:T27"/>
    <mergeCell ref="B27:C27"/>
    <mergeCell ref="E27:F27"/>
    <mergeCell ref="H27:I27"/>
    <mergeCell ref="K27:L27"/>
    <mergeCell ref="N27:O27"/>
    <mergeCell ref="J26:J27"/>
    <mergeCell ref="K26:L26"/>
    <mergeCell ref="M26:M27"/>
    <mergeCell ref="N26:O26"/>
    <mergeCell ref="Q26:Q27"/>
    <mergeCell ref="S26:S27"/>
    <mergeCell ref="A26:A27"/>
    <mergeCell ref="B26:C26"/>
    <mergeCell ref="D26:D27"/>
    <mergeCell ref="E26:F26"/>
    <mergeCell ref="G26:G27"/>
    <mergeCell ref="H26:I26"/>
    <mergeCell ref="T24:T25"/>
    <mergeCell ref="B25:C25"/>
    <mergeCell ref="E25:F25"/>
    <mergeCell ref="H25:I25"/>
    <mergeCell ref="K25:L25"/>
    <mergeCell ref="N25:O25"/>
    <mergeCell ref="J24:J25"/>
    <mergeCell ref="K24:L24"/>
    <mergeCell ref="M24:M25"/>
    <mergeCell ref="N24:O24"/>
    <mergeCell ref="Q24:Q25"/>
    <mergeCell ref="S24:S25"/>
    <mergeCell ref="A24:A25"/>
    <mergeCell ref="B24:C24"/>
    <mergeCell ref="D24:D25"/>
    <mergeCell ref="E24:F24"/>
    <mergeCell ref="G24:G25"/>
    <mergeCell ref="H24:I24"/>
    <mergeCell ref="T22:T23"/>
    <mergeCell ref="B23:C23"/>
    <mergeCell ref="E23:F23"/>
    <mergeCell ref="H23:I23"/>
    <mergeCell ref="K23:L23"/>
    <mergeCell ref="N23:O23"/>
    <mergeCell ref="J22:J23"/>
    <mergeCell ref="K22:L22"/>
    <mergeCell ref="M22:M23"/>
    <mergeCell ref="N22:O22"/>
    <mergeCell ref="Q22:Q23"/>
    <mergeCell ref="S22:S23"/>
    <mergeCell ref="A22:A23"/>
    <mergeCell ref="B22:C22"/>
    <mergeCell ref="D22:D23"/>
    <mergeCell ref="E22:F22"/>
    <mergeCell ref="G22:G23"/>
    <mergeCell ref="H22:I22"/>
    <mergeCell ref="T20:T21"/>
    <mergeCell ref="B21:C21"/>
    <mergeCell ref="E21:F21"/>
    <mergeCell ref="H21:I21"/>
    <mergeCell ref="K21:L21"/>
    <mergeCell ref="N21:O21"/>
    <mergeCell ref="J20:J21"/>
    <mergeCell ref="K20:L20"/>
    <mergeCell ref="M20:M21"/>
    <mergeCell ref="N20:O20"/>
    <mergeCell ref="Q20:Q21"/>
    <mergeCell ref="S20:S21"/>
    <mergeCell ref="A20:A21"/>
    <mergeCell ref="B20:C20"/>
    <mergeCell ref="D20:D21"/>
    <mergeCell ref="E20:F20"/>
    <mergeCell ref="G20:G21"/>
    <mergeCell ref="H20:I20"/>
    <mergeCell ref="A18:A19"/>
    <mergeCell ref="B18:C18"/>
    <mergeCell ref="D18:D19"/>
    <mergeCell ref="E18:F18"/>
    <mergeCell ref="G18:G19"/>
    <mergeCell ref="H18:I18"/>
    <mergeCell ref="T18:T19"/>
    <mergeCell ref="B19:C19"/>
    <mergeCell ref="E19:F19"/>
    <mergeCell ref="H19:I19"/>
    <mergeCell ref="K19:L19"/>
    <mergeCell ref="N19:O19"/>
    <mergeCell ref="J18:J19"/>
    <mergeCell ref="K18:L18"/>
    <mergeCell ref="M18:M19"/>
    <mergeCell ref="N18:O18"/>
    <mergeCell ref="A16:A17"/>
    <mergeCell ref="B16:C16"/>
    <mergeCell ref="D16:D17"/>
    <mergeCell ref="E16:F16"/>
    <mergeCell ref="G16:G17"/>
    <mergeCell ref="H16:I16"/>
    <mergeCell ref="H14:I14"/>
    <mergeCell ref="J14:J15"/>
    <mergeCell ref="K14:L14"/>
    <mergeCell ref="M14:M15"/>
    <mergeCell ref="B15:C15"/>
    <mergeCell ref="E15:F15"/>
    <mergeCell ref="H15:I15"/>
    <mergeCell ref="K15:L15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A10:A11"/>
    <mergeCell ref="B10:C10"/>
    <mergeCell ref="D10:D11"/>
    <mergeCell ref="E10:F10"/>
    <mergeCell ref="G10:G11"/>
    <mergeCell ref="H10:I10"/>
    <mergeCell ref="B11:C11"/>
    <mergeCell ref="E11:F11"/>
    <mergeCell ref="H11:I11"/>
    <mergeCell ref="J10:J11"/>
    <mergeCell ref="K10:L10"/>
    <mergeCell ref="M10:M11"/>
    <mergeCell ref="N16:O16"/>
    <mergeCell ref="T16:T17"/>
    <mergeCell ref="B17:C17"/>
    <mergeCell ref="E17:F17"/>
    <mergeCell ref="H17:I17"/>
    <mergeCell ref="K17:L17"/>
    <mergeCell ref="N17:O17"/>
    <mergeCell ref="J16:J17"/>
    <mergeCell ref="K16:L16"/>
    <mergeCell ref="M16:M17"/>
    <mergeCell ref="N11:O11"/>
    <mergeCell ref="N12:O12"/>
    <mergeCell ref="T12:T13"/>
    <mergeCell ref="N13:O13"/>
    <mergeCell ref="N14:O14"/>
    <mergeCell ref="T14:T15"/>
    <mergeCell ref="N15:O15"/>
    <mergeCell ref="J8:J9"/>
    <mergeCell ref="K8:L8"/>
    <mergeCell ref="M8:M9"/>
    <mergeCell ref="N8:O8"/>
    <mergeCell ref="T8:T9"/>
    <mergeCell ref="U8:W21"/>
    <mergeCell ref="K9:L9"/>
    <mergeCell ref="N9:O9"/>
    <mergeCell ref="N10:O10"/>
    <mergeCell ref="T10:T11"/>
    <mergeCell ref="A8:A9"/>
    <mergeCell ref="B8:C8"/>
    <mergeCell ref="D8:D9"/>
    <mergeCell ref="E8:F8"/>
    <mergeCell ref="G8:G9"/>
    <mergeCell ref="H8:I8"/>
    <mergeCell ref="B9:C9"/>
    <mergeCell ref="E9:F9"/>
    <mergeCell ref="H9:I9"/>
    <mergeCell ref="K6:L6"/>
    <mergeCell ref="M6:O6"/>
    <mergeCell ref="A7:C7"/>
    <mergeCell ref="D7:F7"/>
    <mergeCell ref="G7:I7"/>
    <mergeCell ref="J7:L7"/>
    <mergeCell ref="M7:O7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A1:C1"/>
    <mergeCell ref="D1:K1"/>
    <mergeCell ref="M1:O1"/>
    <mergeCell ref="A2:C2"/>
    <mergeCell ref="D2:K2"/>
    <mergeCell ref="M2:O2"/>
  </mergeCells>
  <conditionalFormatting sqref="S40">
    <cfRule type="expression" priority="2" dxfId="63" stopIfTrue="1">
      <formula>IF(R40&lt;&gt;0,TRUE())</formula>
    </cfRule>
    <cfRule type="expression" priority="3" dxfId="64" stopIfTrue="1">
      <formula>IF(R40=0,TRUE())</formula>
    </cfRule>
  </conditionalFormatting>
  <conditionalFormatting sqref="S33">
    <cfRule type="expression" priority="4" dxfId="63" stopIfTrue="1">
      <formula>IF(R33&gt;0,TRUE())</formula>
    </cfRule>
    <cfRule type="expression" priority="5" dxfId="64" stopIfTrue="1">
      <formula>IF(R33&lt;=0,TRUE())</formula>
    </cfRule>
  </conditionalFormatting>
  <conditionalFormatting sqref="S37:S38">
    <cfRule type="expression" priority="6" dxfId="63" stopIfTrue="1">
      <formula>IF(R37&gt;R35,TRUE())</formula>
    </cfRule>
    <cfRule type="expression" priority="7" dxfId="64" stopIfTrue="1">
      <formula>IF(R37&lt;=R35,TRUE())</formula>
    </cfRule>
  </conditionalFormatting>
  <conditionalFormatting sqref="S35">
    <cfRule type="expression" priority="8" dxfId="63" stopIfTrue="1">
      <formula>IF(R35&gt;0,TRUE())</formula>
    </cfRule>
    <cfRule type="cellIs" priority="9" dxfId="63" operator="equal" stopIfTrue="1">
      <formula>"Erreur de récupération"</formula>
    </cfRule>
    <cfRule type="expression" priority="10" dxfId="64" stopIfTrue="1">
      <formula>IF(R35&lt;=0,TRUE())</formula>
    </cfRule>
  </conditionalFormatting>
  <conditionalFormatting sqref="S8 S10 S12 S14 S16 S18 S20:S30">
    <cfRule type="expression" priority="11" dxfId="63" stopIfTrue="1">
      <formula>IF(AND(ISNUMBER(R9),R9&gt;0),TRUE())</formula>
    </cfRule>
    <cfRule type="expression" priority="12" dxfId="64" stopIfTrue="1">
      <formula>IF(OR(AND(Q8=0,R9&lt;=0),AND(COUNT(A8,D8,G8,J8,M8)&gt;0,Q8&gt;0,T8=0)),TRUE())</formula>
    </cfRule>
    <cfRule type="expression" priority="13" dxfId="65" stopIfTrue="1">
      <formula>IF(AND(COUNT(A8,D8,G8,J8,M8)&lt;5,Q8&gt;0,R9=0),TRUE())</formula>
    </cfRule>
  </conditionalFormatting>
  <conditionalFormatting sqref="U2">
    <cfRule type="expression" priority="22" dxfId="65" stopIfTrue="1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19 P21 P23 P25 P27 P29 P31 F35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375" right="0.39375" top="0.590277777777778" bottom="0.590277777777778" header="0.511805555555555" footer="0.511805555555555"/>
  <pageSetup fitToHeight="1" fitToWidth="1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zoomScalePageLayoutView="0" workbookViewId="0" topLeftCell="A1">
      <selection activeCell="S4" sqref="S4"/>
    </sheetView>
  </sheetViews>
  <sheetFormatPr defaultColWidth="8.8515625" defaultRowHeight="12.75"/>
  <cols>
    <col min="1" max="15" width="8.8515625" style="0" customWidth="1"/>
    <col min="16" max="16" width="8.8515625" style="29" customWidth="1"/>
    <col min="17" max="17" width="11.00390625" style="0" bestFit="1" customWidth="1"/>
    <col min="18" max="18" width="0" style="0" hidden="1" customWidth="1"/>
    <col min="19" max="22" width="8.8515625" style="0" customWidth="1"/>
    <col min="23" max="23" width="10.28125" style="0" customWidth="1"/>
  </cols>
  <sheetData>
    <row r="1" spans="1:21" ht="15" customHeight="1">
      <c r="A1" s="181" t="s">
        <v>0</v>
      </c>
      <c r="B1" s="181"/>
      <c r="C1" s="181"/>
      <c r="D1" s="222">
        <f>IF(ISBLANK('Période 1'!D1:K1),"",'Période 1'!D1:K1)</f>
      </c>
      <c r="E1" s="222"/>
      <c r="F1" s="222"/>
      <c r="G1" s="222"/>
      <c r="H1" s="222"/>
      <c r="I1" s="222"/>
      <c r="J1" s="222"/>
      <c r="K1" s="222"/>
      <c r="M1" s="183" t="str">
        <f>Gestion!AC2</f>
        <v>SNUipp-FSU 63</v>
      </c>
      <c r="N1" s="184"/>
      <c r="O1" s="185"/>
      <c r="Q1" s="34"/>
      <c r="R1" s="34"/>
      <c r="U1" s="54" t="str">
        <f>Gestion!B15</f>
        <v>vaqué</v>
      </c>
    </row>
    <row r="2" spans="1:23" ht="15" customHeight="1">
      <c r="A2" s="181" t="s">
        <v>1</v>
      </c>
      <c r="B2" s="181"/>
      <c r="C2" s="181"/>
      <c r="D2" s="222">
        <f>IF(ISBLANK('Période 1'!D2:K2),"",'Période 1'!D2:K2)</f>
      </c>
      <c r="E2" s="222"/>
      <c r="F2" s="222"/>
      <c r="G2" s="222"/>
      <c r="H2" s="222"/>
      <c r="I2" s="222"/>
      <c r="J2" s="222"/>
      <c r="K2" s="222"/>
      <c r="M2" s="187" t="str">
        <f>HYPERLINK("mailto:"&amp;Gestion!AC3,Gestion!AC3)</f>
        <v>snu63@snuipp.fr</v>
      </c>
      <c r="N2" s="188"/>
      <c r="O2" s="189"/>
      <c r="Q2" s="39"/>
      <c r="R2" s="39"/>
      <c r="U2" s="190">
        <f>IF(SUM(T8:T32)&gt;0,Gestion!A40,"")</f>
      </c>
      <c r="V2" s="190"/>
      <c r="W2" s="190"/>
    </row>
    <row r="3" spans="1:23" ht="15" customHeight="1">
      <c r="A3" s="181" t="s">
        <v>2</v>
      </c>
      <c r="B3" s="181"/>
      <c r="C3" s="181"/>
      <c r="D3" s="222">
        <f>IF(ISBLANK('Période 1'!D3:K3),"",'Période 1'!D3:K3)</f>
      </c>
      <c r="E3" s="222"/>
      <c r="F3" s="222"/>
      <c r="G3" s="222"/>
      <c r="H3" s="222"/>
      <c r="I3" s="222"/>
      <c r="J3" s="222"/>
      <c r="K3" s="222"/>
      <c r="M3" s="191" t="str">
        <f>Gestion!AC4</f>
        <v>04.73.31.43.72</v>
      </c>
      <c r="N3" s="192"/>
      <c r="O3" s="193"/>
      <c r="U3" s="190"/>
      <c r="V3" s="190"/>
      <c r="W3" s="190"/>
    </row>
    <row r="4" spans="1:23" ht="15" customHeight="1" thickBot="1">
      <c r="A4" s="181" t="s">
        <v>3</v>
      </c>
      <c r="B4" s="181"/>
      <c r="C4" s="181"/>
      <c r="D4" s="222">
        <f>IF(ISBLANK('Période 1'!D4:K4),"",'Période 1'!D4:K4)</f>
      </c>
      <c r="E4" s="222"/>
      <c r="F4" s="222"/>
      <c r="G4" s="222"/>
      <c r="H4" s="222"/>
      <c r="I4" s="222"/>
      <c r="J4" s="222"/>
      <c r="K4" s="222"/>
      <c r="M4" s="194">
        <f>IF(ISBLANK(Gestion!AC5),"",Gestion!AC5)</f>
      </c>
      <c r="N4" s="195"/>
      <c r="O4" s="196"/>
      <c r="U4" s="190"/>
      <c r="V4" s="190"/>
      <c r="W4" s="190"/>
    </row>
    <row r="5" spans="1:23" s="6" customFormat="1" ht="30.75" customHeight="1">
      <c r="A5" s="40" t="str">
        <f>'Période 2'!A5</f>
        <v>Les choix de l'année scolaire et de la zone académique se font dans l'onglet « Période 1 »</v>
      </c>
      <c r="B5" s="22"/>
      <c r="C5" s="22"/>
      <c r="D5" s="5"/>
      <c r="E5" s="5"/>
      <c r="F5" s="5"/>
      <c r="G5" s="5"/>
      <c r="H5" s="5"/>
      <c r="I5" s="5"/>
      <c r="J5" s="5"/>
      <c r="K5" s="5"/>
      <c r="P5" s="55"/>
      <c r="R5" s="41"/>
      <c r="U5" s="190"/>
      <c r="V5" s="190"/>
      <c r="W5" s="190"/>
    </row>
    <row r="6" spans="1:23" ht="21" customHeight="1">
      <c r="A6" s="223" t="str">
        <f>'Période 1'!A6</f>
        <v>2015-2016</v>
      </c>
      <c r="B6" s="223"/>
      <c r="C6" s="223"/>
      <c r="D6" s="237" t="str">
        <f>'Période 1'!D6</f>
        <v>Zone A</v>
      </c>
      <c r="E6" s="237"/>
      <c r="F6" s="237"/>
      <c r="G6" s="105" t="str">
        <f>'Période 1'!G6</f>
        <v>du</v>
      </c>
      <c r="H6" s="200">
        <f>Gestion!B14</f>
        <v>42485</v>
      </c>
      <c r="I6" s="200"/>
      <c r="J6" s="105" t="str">
        <f>'Période 1'!J6</f>
        <v>au</v>
      </c>
      <c r="K6" s="200">
        <f>IF(WEEKDAY(Gestion!B16)=7,Gestion!B16-1,Gestion!B16)</f>
        <v>42556</v>
      </c>
      <c r="L6" s="200"/>
      <c r="M6" s="201" t="str">
        <f>(COUNT(A8:A30)+COUNT(D8:D30)+COUNT(G8:G30)+COUNT(J8:J30)+COUNT(M8:M30))/5&amp;" semaines"</f>
        <v>10,4 semaines</v>
      </c>
      <c r="N6" s="201"/>
      <c r="O6" s="201"/>
      <c r="P6" s="56"/>
      <c r="Q6" s="9"/>
      <c r="R6" s="10">
        <v>1</v>
      </c>
      <c r="S6" s="9"/>
      <c r="U6" s="190"/>
      <c r="V6" s="190"/>
      <c r="W6" s="190"/>
    </row>
    <row r="7" spans="1:19" s="34" customFormat="1" ht="52.5" customHeight="1">
      <c r="A7" s="202" t="s">
        <v>9</v>
      </c>
      <c r="B7" s="202"/>
      <c r="C7" s="202"/>
      <c r="D7" s="202" t="s">
        <v>10</v>
      </c>
      <c r="E7" s="202"/>
      <c r="F7" s="202"/>
      <c r="G7" s="202" t="s">
        <v>11</v>
      </c>
      <c r="H7" s="202"/>
      <c r="I7" s="202"/>
      <c r="J7" s="202" t="s">
        <v>12</v>
      </c>
      <c r="K7" s="202"/>
      <c r="L7" s="202"/>
      <c r="M7" s="202" t="s">
        <v>13</v>
      </c>
      <c r="N7" s="202"/>
      <c r="O7" s="202"/>
      <c r="P7" s="57"/>
      <c r="Q7" s="106" t="s">
        <v>14</v>
      </c>
      <c r="R7" s="106"/>
      <c r="S7" s="106" t="s">
        <v>15</v>
      </c>
    </row>
    <row r="8" spans="1:23" ht="12.75" customHeight="1">
      <c r="A8" s="203">
        <f>IF(WEEKDAY(Gestion!B14)=2,Gestion!B14,"")</f>
        <v>42485</v>
      </c>
      <c r="B8" s="204" t="s">
        <v>16</v>
      </c>
      <c r="C8" s="204"/>
      <c r="D8" s="203">
        <f>IF(AND(COUNT(A8)=0,WEEKDAY(Gestion!$B14)&lt;&gt;3),"",IF(WEEKDAY(Gestion!$B14)=3,Gestion!$B14,A8+1))</f>
        <v>42486</v>
      </c>
      <c r="E8" s="204" t="s">
        <v>16</v>
      </c>
      <c r="F8" s="204"/>
      <c r="G8" s="203">
        <f>IF(AND(COUNT(D8)=0,WEEKDAY(Gestion!$B14)&lt;&gt;4),"",IF(WEEKDAY(Gestion!$B14)=4,Gestion!$B14,D8+1))</f>
        <v>42487</v>
      </c>
      <c r="H8" s="204" t="s">
        <v>16</v>
      </c>
      <c r="I8" s="204"/>
      <c r="J8" s="203">
        <f>IF(AND(COUNT(G8)=0,WEEKDAY(Gestion!$B14)&lt;&gt;5),"",IF(WEEKDAY(Gestion!$B14)=5,Gestion!$B14,G8+1))</f>
        <v>42488</v>
      </c>
      <c r="K8" s="204" t="s">
        <v>16</v>
      </c>
      <c r="L8" s="204"/>
      <c r="M8" s="203">
        <f>IF(AND(COUNT(J8)=0,WEEKDAY(Gestion!$B14)&lt;&gt;6),"",IF(WEEKDAY(Gestion!$B14)=6,Gestion!$B14,J8+1))</f>
        <v>42489</v>
      </c>
      <c r="N8" s="204" t="s">
        <v>16</v>
      </c>
      <c r="O8" s="204"/>
      <c r="P8" s="13"/>
      <c r="Q8" s="173">
        <f>(IF(ISNUMBER(B9),B9,0)+IF(ISNUMBER(E9),E9,0)+IF(ISNUMBER(J9),J9,0)+IF(ISNUMBER(H9),H9,0)+IF(ISNUMBER(K9),K9,0)+IF(ISNUMBER(N9),N9,0))</f>
        <v>0</v>
      </c>
      <c r="R8" s="107"/>
      <c r="S8" s="144">
        <f>IF(R9=0,0,IF(R9&gt;0,"+ "&amp;TEXT(R9,"[hh]:mm"),"- "&amp;TEXT(ABS(R9),"[hh]:mm")))</f>
        <v>0</v>
      </c>
      <c r="T8" s="207">
        <f>IF(AND(COUNT(A8,D8,G8,J8,M8)&lt;5,Q8&gt;0,R9=0),1,0)</f>
        <v>0</v>
      </c>
      <c r="U8" s="208" t="str">
        <f>'Période 1'!U8</f>
        <v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08"/>
      <c r="W8" s="208"/>
    </row>
    <row r="9" spans="1:23" ht="12.75" customHeight="1">
      <c r="A9" s="203"/>
      <c r="B9" s="206"/>
      <c r="C9" s="206"/>
      <c r="D9" s="203"/>
      <c r="E9" s="206"/>
      <c r="F9" s="206"/>
      <c r="G9" s="203"/>
      <c r="H9" s="206"/>
      <c r="I9" s="206"/>
      <c r="J9" s="203"/>
      <c r="K9" s="206"/>
      <c r="L9" s="206"/>
      <c r="M9" s="203"/>
      <c r="N9" s="206"/>
      <c r="O9" s="206"/>
      <c r="P9" s="9"/>
      <c r="Q9" s="174"/>
      <c r="R9" s="17">
        <f>IF(AND(Q8&gt;0,COUNT(A8,D8,G8,J8,M8)&lt;5),0,IF(AND(ISNUMBER(Q8),Q8&gt;0),Q8-R$6,0))</f>
        <v>0</v>
      </c>
      <c r="S9" s="58"/>
      <c r="T9" s="207"/>
      <c r="U9" s="208"/>
      <c r="V9" s="208"/>
      <c r="W9" s="208"/>
    </row>
    <row r="10" spans="1:23" ht="12.75" customHeight="1">
      <c r="A10" s="203">
        <f>M8+3</f>
        <v>42492</v>
      </c>
      <c r="B10" s="204" t="s">
        <v>16</v>
      </c>
      <c r="C10" s="204"/>
      <c r="D10" s="203">
        <f>A10+1</f>
        <v>42493</v>
      </c>
      <c r="E10" s="204" t="s">
        <v>16</v>
      </c>
      <c r="F10" s="204"/>
      <c r="G10" s="203">
        <f>D10+1</f>
        <v>42494</v>
      </c>
      <c r="H10" s="204" t="s">
        <v>16</v>
      </c>
      <c r="I10" s="204"/>
      <c r="J10" s="203">
        <f>G10+1</f>
        <v>42495</v>
      </c>
      <c r="K10" s="204" t="s">
        <v>16</v>
      </c>
      <c r="L10" s="204"/>
      <c r="M10" s="203">
        <f>J10+1</f>
        <v>42496</v>
      </c>
      <c r="N10" s="204" t="s">
        <v>16</v>
      </c>
      <c r="O10" s="204"/>
      <c r="P10" s="13"/>
      <c r="Q10" s="173">
        <f>(IF(ISNUMBER(B11),B11,0)+IF(ISNUMBER(E11),E11,0)+IF(ISNUMBER(J11),J11,0)+IF(ISNUMBER(H11),H11,0)+IF(ISNUMBER(K11),K11,0)+IF(ISNUMBER(N11),N11,0))</f>
        <v>0</v>
      </c>
      <c r="R10" s="108"/>
      <c r="S10" s="144">
        <f>IF(R11=0,0,IF(R11&gt;0,"+ "&amp;TEXT(R11,"[hh]:mm"),"- "&amp;TEXT(ABS(R11),"[hh]:mm")))</f>
        <v>0</v>
      </c>
      <c r="T10" s="207">
        <f>IF(AND(COUNT(A10,D10,G10,J10,M10)&lt;5,Q10&gt;0,R11=0),1,0)</f>
        <v>0</v>
      </c>
      <c r="U10" s="208"/>
      <c r="V10" s="208"/>
      <c r="W10" s="208"/>
    </row>
    <row r="11" spans="1:23" ht="12.75" customHeight="1">
      <c r="A11" s="203"/>
      <c r="B11" s="206"/>
      <c r="C11" s="206"/>
      <c r="D11" s="203"/>
      <c r="E11" s="206"/>
      <c r="F11" s="206"/>
      <c r="G11" s="203"/>
      <c r="H11" s="206"/>
      <c r="I11" s="206"/>
      <c r="J11" s="203"/>
      <c r="K11" s="206"/>
      <c r="L11" s="206"/>
      <c r="M11" s="203"/>
      <c r="N11" s="206"/>
      <c r="O11" s="206"/>
      <c r="P11" s="9"/>
      <c r="Q11" s="174"/>
      <c r="R11" s="19">
        <f>IF(Q10&gt;0,Q10-R$6,0)</f>
        <v>0</v>
      </c>
      <c r="S11" s="58"/>
      <c r="T11" s="207"/>
      <c r="U11" s="208"/>
      <c r="V11" s="208"/>
      <c r="W11" s="208"/>
    </row>
    <row r="12" spans="1:23" ht="12.75" customHeight="1">
      <c r="A12" s="203">
        <f>M10+3</f>
        <v>42499</v>
      </c>
      <c r="B12" s="204" t="s">
        <v>16</v>
      </c>
      <c r="C12" s="204"/>
      <c r="D12" s="203">
        <f>A12+1</f>
        <v>42500</v>
      </c>
      <c r="E12" s="204" t="s">
        <v>16</v>
      </c>
      <c r="F12" s="204"/>
      <c r="G12" s="203">
        <f>D12+1</f>
        <v>42501</v>
      </c>
      <c r="H12" s="204" t="s">
        <v>16</v>
      </c>
      <c r="I12" s="204"/>
      <c r="J12" s="203">
        <f>G12+1</f>
        <v>42502</v>
      </c>
      <c r="K12" s="204" t="s">
        <v>16</v>
      </c>
      <c r="L12" s="204"/>
      <c r="M12" s="203">
        <f>J12+1</f>
        <v>42503</v>
      </c>
      <c r="N12" s="204" t="s">
        <v>16</v>
      </c>
      <c r="O12" s="204"/>
      <c r="P12" s="13"/>
      <c r="Q12" s="173">
        <f>(IF(ISNUMBER(B13),B13,0)+IF(ISNUMBER(E13),E13,0)+IF(ISNUMBER(J13),J13,0)+IF(ISNUMBER(H13),H13,0)+IF(ISNUMBER(K13),K13,0)+IF(ISNUMBER(N13),N13,0))</f>
        <v>0</v>
      </c>
      <c r="R12" s="108"/>
      <c r="S12" s="144">
        <f>IF(R13=0,0,IF(R13&gt;0,"+ "&amp;TEXT(R13,"[hh]:mm"),"- "&amp;TEXT(ABS(R13),"[hh]:mm")))</f>
        <v>0</v>
      </c>
      <c r="T12" s="207">
        <f>IF(AND(COUNT(A12,D12,G12,J12,M12)&lt;5,Q12&gt;0,R13=0),1,0)</f>
        <v>0</v>
      </c>
      <c r="U12" s="208"/>
      <c r="V12" s="208"/>
      <c r="W12" s="208"/>
    </row>
    <row r="13" spans="1:23" ht="12.75" customHeight="1">
      <c r="A13" s="203"/>
      <c r="B13" s="206"/>
      <c r="C13" s="206"/>
      <c r="D13" s="203"/>
      <c r="E13" s="206"/>
      <c r="F13" s="206"/>
      <c r="G13" s="203"/>
      <c r="H13" s="206"/>
      <c r="I13" s="206"/>
      <c r="J13" s="203"/>
      <c r="K13" s="206"/>
      <c r="L13" s="206"/>
      <c r="M13" s="203"/>
      <c r="N13" s="206"/>
      <c r="O13" s="206"/>
      <c r="P13" s="9"/>
      <c r="Q13" s="174"/>
      <c r="R13" s="19">
        <f>IF(Q12&gt;0,Q12-R$6,0)</f>
        <v>0</v>
      </c>
      <c r="S13" s="58"/>
      <c r="T13" s="207"/>
      <c r="U13" s="208"/>
      <c r="V13" s="208"/>
      <c r="W13" s="208"/>
    </row>
    <row r="14" spans="1:23" ht="12.75" customHeight="1">
      <c r="A14" s="203">
        <f>M12+3</f>
        <v>42506</v>
      </c>
      <c r="B14" s="204" t="s">
        <v>16</v>
      </c>
      <c r="C14" s="204"/>
      <c r="D14" s="203">
        <f>A14+1</f>
        <v>42507</v>
      </c>
      <c r="E14" s="204" t="s">
        <v>16</v>
      </c>
      <c r="F14" s="204"/>
      <c r="G14" s="203">
        <f>D14+1</f>
        <v>42508</v>
      </c>
      <c r="H14" s="204" t="s">
        <v>16</v>
      </c>
      <c r="I14" s="204"/>
      <c r="J14" s="203">
        <f>G14+1</f>
        <v>42509</v>
      </c>
      <c r="K14" s="204" t="s">
        <v>16</v>
      </c>
      <c r="L14" s="204"/>
      <c r="M14" s="203">
        <f>J14+1</f>
        <v>42510</v>
      </c>
      <c r="N14" s="204" t="s">
        <v>16</v>
      </c>
      <c r="O14" s="204"/>
      <c r="P14" s="13"/>
      <c r="Q14" s="173">
        <f>(IF(ISNUMBER(B15),B15,0)+IF(ISNUMBER(E15),E15,0)+IF(ISNUMBER(J15),J15,0)+IF(ISNUMBER(H15),H15,0)+IF(ISNUMBER(K15),K15,0)+IF(ISNUMBER(N15),N15,0))</f>
        <v>0</v>
      </c>
      <c r="R14" s="108"/>
      <c r="S14" s="144">
        <f>IF(R15=0,0,IF(R15&gt;0,"+ "&amp;TEXT(R15,"[hh]:mm"),"- "&amp;TEXT(ABS(R15),"[hh]:mm")))</f>
        <v>0</v>
      </c>
      <c r="T14" s="207">
        <f>IF(AND(COUNT(A14,D14,G14,J14,M14)&lt;5,Q14&gt;0,R15=0),1,0)</f>
        <v>0</v>
      </c>
      <c r="U14" s="208"/>
      <c r="V14" s="208"/>
      <c r="W14" s="208"/>
    </row>
    <row r="15" spans="1:23" ht="12.75" customHeight="1">
      <c r="A15" s="203"/>
      <c r="B15" s="206"/>
      <c r="C15" s="206"/>
      <c r="D15" s="203"/>
      <c r="E15" s="206"/>
      <c r="F15" s="206"/>
      <c r="G15" s="203"/>
      <c r="H15" s="206"/>
      <c r="I15" s="206"/>
      <c r="J15" s="203"/>
      <c r="K15" s="206"/>
      <c r="L15" s="206"/>
      <c r="M15" s="203"/>
      <c r="N15" s="206"/>
      <c r="O15" s="206"/>
      <c r="P15" s="9"/>
      <c r="Q15" s="174"/>
      <c r="R15" s="19">
        <f>IF(Q14&gt;0,Q14-R$6,0)</f>
        <v>0</v>
      </c>
      <c r="S15" s="58"/>
      <c r="T15" s="207"/>
      <c r="U15" s="208"/>
      <c r="V15" s="208"/>
      <c r="W15" s="208"/>
    </row>
    <row r="16" spans="1:23" ht="12.75" customHeight="1">
      <c r="A16" s="203">
        <f>M14+3</f>
        <v>42513</v>
      </c>
      <c r="B16" s="204" t="s">
        <v>16</v>
      </c>
      <c r="C16" s="204"/>
      <c r="D16" s="203">
        <f>A16+1</f>
        <v>42514</v>
      </c>
      <c r="E16" s="204" t="s">
        <v>16</v>
      </c>
      <c r="F16" s="204"/>
      <c r="G16" s="203">
        <f>D16+1</f>
        <v>42515</v>
      </c>
      <c r="H16" s="204" t="s">
        <v>16</v>
      </c>
      <c r="I16" s="204"/>
      <c r="J16" s="203">
        <f>G16+1</f>
        <v>42516</v>
      </c>
      <c r="K16" s="204" t="s">
        <v>16</v>
      </c>
      <c r="L16" s="204"/>
      <c r="M16" s="203">
        <f>J16+1</f>
        <v>42517</v>
      </c>
      <c r="N16" s="204" t="s">
        <v>16</v>
      </c>
      <c r="O16" s="204"/>
      <c r="P16" s="13"/>
      <c r="Q16" s="173">
        <f>(IF(ISNUMBER(B17),B17,0)+IF(ISNUMBER(E17),E17,0)+IF(ISNUMBER(J17),J17,0)+IF(ISNUMBER(H17),H17,0)+IF(ISNUMBER(K17),K17,0)+IF(ISNUMBER(N17),N17,0))</f>
        <v>0</v>
      </c>
      <c r="R16" s="108"/>
      <c r="S16" s="144">
        <f>IF(R17=0,0,IF(R17&gt;0,"+ "&amp;TEXT(R17,"[hh]:mm"),"- "&amp;TEXT(ABS(R17),"[hh]:mm")))</f>
        <v>0</v>
      </c>
      <c r="T16" s="207">
        <f>IF(AND(COUNT(A16,D16,G16,J16,M16)&lt;5,Q16&gt;0,R17=0),1,0)</f>
        <v>0</v>
      </c>
      <c r="U16" s="208"/>
      <c r="V16" s="208"/>
      <c r="W16" s="208"/>
    </row>
    <row r="17" spans="1:23" ht="12.75" customHeight="1">
      <c r="A17" s="203"/>
      <c r="B17" s="206"/>
      <c r="C17" s="206"/>
      <c r="D17" s="203"/>
      <c r="E17" s="206"/>
      <c r="F17" s="206"/>
      <c r="G17" s="203"/>
      <c r="H17" s="206"/>
      <c r="I17" s="206"/>
      <c r="J17" s="203"/>
      <c r="K17" s="206"/>
      <c r="L17" s="206"/>
      <c r="M17" s="203"/>
      <c r="N17" s="206"/>
      <c r="O17" s="206"/>
      <c r="P17" s="9"/>
      <c r="Q17" s="174"/>
      <c r="R17" s="19">
        <f>IF(Q16&gt;0,Q16-R$6,0)</f>
        <v>0</v>
      </c>
      <c r="S17" s="58"/>
      <c r="T17" s="207"/>
      <c r="U17" s="208"/>
      <c r="V17" s="208"/>
      <c r="W17" s="208"/>
    </row>
    <row r="18" spans="1:23" ht="12.75" customHeight="1">
      <c r="A18" s="203">
        <f>IF(ISNUMBER(M16),IF(M16+3&gt;$K$6,"",M16+3),"")</f>
        <v>42520</v>
      </c>
      <c r="B18" s="204" t="s">
        <v>16</v>
      </c>
      <c r="C18" s="204"/>
      <c r="D18" s="203">
        <f>IF(ISNUMBER(A18),IF(A18+1&lt;=$K$6,A18+1,""),"")</f>
        <v>42521</v>
      </c>
      <c r="E18" s="204" t="s">
        <v>16</v>
      </c>
      <c r="F18" s="204"/>
      <c r="G18" s="203">
        <f>IF(ISNUMBER(D18),IF(D18+1&lt;=$K$6,D18+1,""),"")</f>
        <v>42522</v>
      </c>
      <c r="H18" s="204" t="s">
        <v>16</v>
      </c>
      <c r="I18" s="204"/>
      <c r="J18" s="203">
        <f>IF(ISNUMBER(G18),IF(G18+1&lt;=$K$6,G18+1,""),"")</f>
        <v>42523</v>
      </c>
      <c r="K18" s="204" t="s">
        <v>16</v>
      </c>
      <c r="L18" s="204"/>
      <c r="M18" s="203">
        <f>IF(ISNUMBER(J18),IF(J18+1&lt;=$K$6,J18+1,""),"")</f>
        <v>42524</v>
      </c>
      <c r="N18" s="204" t="s">
        <v>16</v>
      </c>
      <c r="O18" s="204"/>
      <c r="P18" s="13"/>
      <c r="Q18" s="162">
        <f aca="true" t="shared" si="0" ref="Q18:Q31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08"/>
      <c r="S18" s="144">
        <f>IF(R19=0,0,IF(R19&gt;0,"+ "&amp;TEXT(R19,"[hh]:mm"),"- "&amp;TEXT(ABS(R19),"[hh]:mm")))</f>
        <v>0</v>
      </c>
      <c r="T18" s="207">
        <f>IF(AND(COUNT(A18,D18,G18,J18,M18)&lt;5,Q18&gt;0,R19=0),1,0)</f>
        <v>0</v>
      </c>
      <c r="U18" s="208"/>
      <c r="V18" s="208"/>
      <c r="W18" s="208"/>
    </row>
    <row r="19" spans="1:23" ht="12.75" customHeight="1">
      <c r="A19" s="203"/>
      <c r="B19" s="206"/>
      <c r="C19" s="206"/>
      <c r="D19" s="203"/>
      <c r="E19" s="206"/>
      <c r="F19" s="206"/>
      <c r="G19" s="203"/>
      <c r="H19" s="206"/>
      <c r="I19" s="206"/>
      <c r="J19" s="203"/>
      <c r="K19" s="206"/>
      <c r="L19" s="206"/>
      <c r="M19" s="203"/>
      <c r="N19" s="206"/>
      <c r="O19" s="206"/>
      <c r="P19" s="9"/>
      <c r="Q19" s="21">
        <f t="shared" si="0"/>
      </c>
      <c r="R19" s="17">
        <f>IF(AND(COUNT(A18,D18,G18,J18,M18)=0,COUNT(B19,E19,H19,K19,N19)=0),"",IF(AND(Q18&gt;0,COUNT(A18,D18,G18,J18,M18)&lt;5),0,IF(AND(ISNUMBER(Q18),Q18&gt;0),Q18-R$6,0)))</f>
        <v>0</v>
      </c>
      <c r="S19" s="58"/>
      <c r="T19" s="207"/>
      <c r="U19" s="208"/>
      <c r="V19" s="208"/>
      <c r="W19" s="208"/>
    </row>
    <row r="20" spans="1:23" ht="12.75" customHeight="1">
      <c r="A20" s="203">
        <f>IF(ISNUMBER(M18),IF(M18+3&gt;$K$6,"",M18+3),"")</f>
        <v>42527</v>
      </c>
      <c r="B20" s="211" t="s">
        <v>16</v>
      </c>
      <c r="C20" s="211"/>
      <c r="D20" s="203">
        <f aca="true" t="shared" si="1" ref="D20:D31">IF(ISNUMBER(A20),IF(A20+1&lt;=$K$6,A20+1,""),"")</f>
        <v>42528</v>
      </c>
      <c r="E20" s="211" t="s">
        <v>16</v>
      </c>
      <c r="F20" s="211"/>
      <c r="G20" s="203">
        <f aca="true" t="shared" si="2" ref="G20:G31">IF(ISNUMBER(D20),IF(D20+1&lt;=$K$6,D20+1,""),"")</f>
        <v>42529</v>
      </c>
      <c r="H20" s="211" t="s">
        <v>16</v>
      </c>
      <c r="I20" s="211"/>
      <c r="J20" s="203">
        <f aca="true" t="shared" si="3" ref="J20:J31">IF(ISNUMBER(G20),IF(G20+1&lt;=$K$6,G20+1,""),"")</f>
        <v>42530</v>
      </c>
      <c r="K20" s="211" t="s">
        <v>16</v>
      </c>
      <c r="L20" s="211"/>
      <c r="M20" s="203">
        <f aca="true" t="shared" si="4" ref="M20:M31">IF(ISNUMBER(J20),IF(J20+1&lt;=$K$6,J20+1,""),"")</f>
        <v>42531</v>
      </c>
      <c r="N20" s="211" t="s">
        <v>16</v>
      </c>
      <c r="O20" s="211"/>
      <c r="P20" s="14"/>
      <c r="Q20" s="162">
        <f t="shared" si="0"/>
        <v>0</v>
      </c>
      <c r="R20" s="109"/>
      <c r="S20" s="145">
        <f>IF(ISNUMBER(Q20),IF(R21=0,0,IF(R21&gt;0,"+ "&amp;TEXT(R21,"[hh]:mm"),"- "&amp;TEXT(ABS(R21),"[hh]:mm"))),"")</f>
        <v>0</v>
      </c>
      <c r="T20" s="207">
        <f>IF(AND(COUNT(A20,D20,G20,J20,M20)&lt;5,Q20&gt;0,R21=0),1,0)</f>
        <v>0</v>
      </c>
      <c r="U20" s="208"/>
      <c r="V20" s="208"/>
      <c r="W20" s="208"/>
    </row>
    <row r="21" spans="1:23" ht="12.75" customHeight="1">
      <c r="A21" s="203"/>
      <c r="B21" s="206"/>
      <c r="C21" s="206"/>
      <c r="D21" s="203">
        <f t="shared" si="1"/>
      </c>
      <c r="E21" s="206"/>
      <c r="F21" s="206"/>
      <c r="G21" s="203">
        <f t="shared" si="2"/>
      </c>
      <c r="H21" s="206"/>
      <c r="I21" s="206"/>
      <c r="J21" s="203">
        <f t="shared" si="3"/>
      </c>
      <c r="K21" s="206"/>
      <c r="L21" s="206"/>
      <c r="M21" s="203">
        <f t="shared" si="4"/>
      </c>
      <c r="N21" s="206"/>
      <c r="O21" s="206"/>
      <c r="P21" s="16"/>
      <c r="Q21" s="21">
        <f t="shared" si="0"/>
      </c>
      <c r="R21" s="17">
        <f>IF(AND(COUNT(A20,D20,G20,J20,M20)=0,COUNT(B21,E21,H21,K21,N21)=0),"",IF(AND(Q20&gt;0,COUNT(A20,D20,G20,J20,M20)&lt;5),0,IF(AND(ISNUMBER(Q20),Q20&gt;0),Q20-R$6,0)))</f>
        <v>0</v>
      </c>
      <c r="S21" s="58"/>
      <c r="T21" s="207"/>
      <c r="U21" s="208"/>
      <c r="V21" s="208"/>
      <c r="W21" s="208"/>
    </row>
    <row r="22" spans="1:20" ht="12.75" customHeight="1">
      <c r="A22" s="203">
        <f>IF(ISNUMBER(M20),IF(M20+3&gt;$K$6,"",M20+3),"")</f>
        <v>42534</v>
      </c>
      <c r="B22" s="211" t="s">
        <v>16</v>
      </c>
      <c r="C22" s="211"/>
      <c r="D22" s="203">
        <f t="shared" si="1"/>
        <v>42535</v>
      </c>
      <c r="E22" s="211" t="s">
        <v>16</v>
      </c>
      <c r="F22" s="211"/>
      <c r="G22" s="203">
        <f t="shared" si="2"/>
        <v>42536</v>
      </c>
      <c r="H22" s="211" t="s">
        <v>16</v>
      </c>
      <c r="I22" s="211"/>
      <c r="J22" s="203">
        <f t="shared" si="3"/>
        <v>42537</v>
      </c>
      <c r="K22" s="211" t="s">
        <v>16</v>
      </c>
      <c r="L22" s="211"/>
      <c r="M22" s="203">
        <f t="shared" si="4"/>
        <v>42538</v>
      </c>
      <c r="N22" s="211" t="s">
        <v>16</v>
      </c>
      <c r="O22" s="211"/>
      <c r="P22" s="14"/>
      <c r="Q22" s="162">
        <f t="shared" si="0"/>
        <v>0</v>
      </c>
      <c r="R22" s="109"/>
      <c r="S22" s="145">
        <f>IF(ISNUMBER(Q22),IF(R23=0,0,IF(R23&gt;0,"+ "&amp;TEXT(R23,"[hh]:mm"),"- "&amp;TEXT(ABS(R23),"[hh]:mm"))),"")</f>
        <v>0</v>
      </c>
      <c r="T22" s="207">
        <f>IF(AND(COUNT(A22,D22,G22,J22,M22)&lt;5,Q22&gt;0,R23=0),1,0)</f>
        <v>0</v>
      </c>
    </row>
    <row r="23" spans="1:20" ht="12.75" customHeight="1">
      <c r="A23" s="203"/>
      <c r="B23" s="206"/>
      <c r="C23" s="206"/>
      <c r="D23" s="203">
        <f t="shared" si="1"/>
      </c>
      <c r="E23" s="206"/>
      <c r="F23" s="206"/>
      <c r="G23" s="203">
        <f t="shared" si="2"/>
      </c>
      <c r="H23" s="206"/>
      <c r="I23" s="206"/>
      <c r="J23" s="203">
        <f t="shared" si="3"/>
      </c>
      <c r="K23" s="206"/>
      <c r="L23" s="206"/>
      <c r="M23" s="203">
        <f t="shared" si="4"/>
      </c>
      <c r="N23" s="206"/>
      <c r="O23" s="206"/>
      <c r="P23" s="16"/>
      <c r="Q23" s="21">
        <f t="shared" si="0"/>
      </c>
      <c r="R23" s="17">
        <f>IF(AND(COUNT(A22,D22,G22,J22,M22)=0,COUNT(B23,E23,H23,K23,N23)=0),"",IF(AND(Q22&gt;0,COUNT(A22,D22,G22,J22,M22)&lt;5),0,IF(AND(ISNUMBER(Q22),Q22&gt;0),Q22-R$6,0)))</f>
        <v>0</v>
      </c>
      <c r="S23" s="58"/>
      <c r="T23" s="207"/>
    </row>
    <row r="24" spans="1:20" ht="12.75" customHeight="1">
      <c r="A24" s="203">
        <f>IF(ISNUMBER(M22),IF(M22+3&gt;$K$6,"",M22+3),"")</f>
        <v>42541</v>
      </c>
      <c r="B24" s="211" t="s">
        <v>16</v>
      </c>
      <c r="C24" s="211"/>
      <c r="D24" s="203">
        <f t="shared" si="1"/>
        <v>42542</v>
      </c>
      <c r="E24" s="211" t="s">
        <v>16</v>
      </c>
      <c r="F24" s="211"/>
      <c r="G24" s="203">
        <f t="shared" si="2"/>
        <v>42543</v>
      </c>
      <c r="H24" s="211" t="s">
        <v>16</v>
      </c>
      <c r="I24" s="211"/>
      <c r="J24" s="203">
        <f t="shared" si="3"/>
        <v>42544</v>
      </c>
      <c r="K24" s="211" t="s">
        <v>16</v>
      </c>
      <c r="L24" s="211"/>
      <c r="M24" s="203">
        <f t="shared" si="4"/>
        <v>42545</v>
      </c>
      <c r="N24" s="211" t="s">
        <v>16</v>
      </c>
      <c r="O24" s="211"/>
      <c r="P24" s="14"/>
      <c r="Q24" s="162">
        <f t="shared" si="0"/>
        <v>0</v>
      </c>
      <c r="R24" s="109"/>
      <c r="S24" s="145">
        <f>IF(ISNUMBER(Q24),IF(R25=0,0,IF(R25&gt;0,"+ "&amp;TEXT(R25,"[hh]:mm"),"- "&amp;TEXT(ABS(R25),"[hh]:mm"))),"")</f>
        <v>0</v>
      </c>
      <c r="T24" s="207">
        <f>IF(AND(COUNT(A24,D24,G24,J24,M24)&lt;5,Q24&gt;0,R25=0),1,0)</f>
        <v>0</v>
      </c>
    </row>
    <row r="25" spans="1:20" ht="12.75" customHeight="1">
      <c r="A25" s="203"/>
      <c r="B25" s="206"/>
      <c r="C25" s="206"/>
      <c r="D25" s="203">
        <f t="shared" si="1"/>
      </c>
      <c r="E25" s="206"/>
      <c r="F25" s="206"/>
      <c r="G25" s="203">
        <f t="shared" si="2"/>
      </c>
      <c r="H25" s="206"/>
      <c r="I25" s="206"/>
      <c r="J25" s="203">
        <f t="shared" si="3"/>
      </c>
      <c r="K25" s="206"/>
      <c r="L25" s="206"/>
      <c r="M25" s="203">
        <f t="shared" si="4"/>
      </c>
      <c r="N25" s="206"/>
      <c r="O25" s="206"/>
      <c r="P25" s="16"/>
      <c r="Q25" s="21">
        <f t="shared" si="0"/>
      </c>
      <c r="R25" s="17">
        <f>IF(AND(COUNT(A24,D24,G24,J24,M24)=0,COUNT(B25,E25,H25,K25,N25)=0),"",IF(AND(Q24&gt;0,COUNT(A24,D24,G24,J24,M24)&lt;5),0,IF(AND(ISNUMBER(Q24),Q24&gt;0),Q24-R$6,0)))</f>
        <v>0</v>
      </c>
      <c r="S25" s="58"/>
      <c r="T25" s="207"/>
    </row>
    <row r="26" spans="1:20" ht="12.75" customHeight="1">
      <c r="A26" s="203">
        <f>IF(ISNUMBER(M24),IF(M24+3&gt;$K$6,"",M24+3),"")</f>
        <v>42548</v>
      </c>
      <c r="B26" s="211" t="s">
        <v>16</v>
      </c>
      <c r="C26" s="211"/>
      <c r="D26" s="203">
        <f t="shared" si="1"/>
        <v>42549</v>
      </c>
      <c r="E26" s="211" t="s">
        <v>16</v>
      </c>
      <c r="F26" s="211"/>
      <c r="G26" s="203">
        <f t="shared" si="2"/>
        <v>42550</v>
      </c>
      <c r="H26" s="211" t="s">
        <v>16</v>
      </c>
      <c r="I26" s="211"/>
      <c r="J26" s="203">
        <f t="shared" si="3"/>
        <v>42551</v>
      </c>
      <c r="K26" s="211" t="s">
        <v>16</v>
      </c>
      <c r="L26" s="211"/>
      <c r="M26" s="203">
        <f t="shared" si="4"/>
        <v>42552</v>
      </c>
      <c r="N26" s="211" t="s">
        <v>16</v>
      </c>
      <c r="O26" s="211"/>
      <c r="P26" s="14"/>
      <c r="Q26" s="162">
        <f t="shared" si="0"/>
        <v>0</v>
      </c>
      <c r="R26" s="109"/>
      <c r="S26" s="145">
        <f aca="true" t="shared" si="5" ref="S26:S31">IF(ISNUMBER(A26),IF(R27=0,0,IF(R27&gt;0,"+ "&amp;TEXT(R27,"[hh]:mm"),"- "&amp;TEXT(ABS(R27),"[hh]:mm"))),"")</f>
        <v>0</v>
      </c>
      <c r="T26" s="207">
        <f>IF(AND(COUNT(A26,D26,G26,J26,M26)&lt;5,Q26&gt;0,R27=0),1,0)</f>
        <v>0</v>
      </c>
    </row>
    <row r="27" spans="1:20" ht="12.75" customHeight="1">
      <c r="A27" s="203"/>
      <c r="B27" s="206"/>
      <c r="C27" s="206"/>
      <c r="D27" s="203">
        <f t="shared" si="1"/>
      </c>
      <c r="E27" s="206"/>
      <c r="F27" s="206"/>
      <c r="G27" s="203">
        <f t="shared" si="2"/>
      </c>
      <c r="H27" s="206"/>
      <c r="I27" s="206"/>
      <c r="J27" s="203">
        <f t="shared" si="3"/>
      </c>
      <c r="K27" s="206"/>
      <c r="L27" s="206"/>
      <c r="M27" s="203">
        <f t="shared" si="4"/>
      </c>
      <c r="N27" s="206"/>
      <c r="O27" s="206"/>
      <c r="P27" s="16"/>
      <c r="Q27" s="21">
        <f t="shared" si="0"/>
      </c>
      <c r="R27" s="17">
        <f>IF(AND(COUNT(A26,D26,G26,J26,M26)=0,COUNT(B27,E27,H27,K27,N27)=0),"",IF(AND(Q26&gt;0,COUNT(A26,D26,G26,J26,M26)&lt;5),0,IF(AND(ISNUMBER(Q26),Q26&gt;0),Q26-R$6,0)))</f>
        <v>0</v>
      </c>
      <c r="S27" s="58"/>
      <c r="T27" s="207"/>
    </row>
    <row r="28" spans="1:20" ht="12.75" customHeight="1">
      <c r="A28" s="203">
        <f>IF(ISNUMBER(M26),IF(M26+3&gt;$K$6,"",M26+3),"")</f>
        <v>42555</v>
      </c>
      <c r="B28" s="211" t="s">
        <v>16</v>
      </c>
      <c r="C28" s="211"/>
      <c r="D28" s="203">
        <f t="shared" si="1"/>
        <v>42556</v>
      </c>
      <c r="E28" s="211" t="s">
        <v>16</v>
      </c>
      <c r="F28" s="211"/>
      <c r="G28" s="203">
        <f t="shared" si="2"/>
      </c>
      <c r="H28" s="211" t="s">
        <v>16</v>
      </c>
      <c r="I28" s="211"/>
      <c r="J28" s="203">
        <f t="shared" si="3"/>
      </c>
      <c r="K28" s="211" t="s">
        <v>16</v>
      </c>
      <c r="L28" s="211"/>
      <c r="M28" s="203">
        <f t="shared" si="4"/>
      </c>
      <c r="N28" s="211" t="s">
        <v>16</v>
      </c>
      <c r="O28" s="211"/>
      <c r="P28" s="14"/>
      <c r="Q28" s="162">
        <f t="shared" si="0"/>
        <v>0</v>
      </c>
      <c r="R28" s="109"/>
      <c r="S28" s="145">
        <f t="shared" si="5"/>
        <v>0</v>
      </c>
      <c r="T28" s="207">
        <f>IF(AND(COUNT(A28,D28,G28,J28,M28)&lt;5,Q28&gt;0,R29=0),1,0)</f>
        <v>0</v>
      </c>
    </row>
    <row r="29" spans="1:20" ht="12.75" customHeight="1">
      <c r="A29" s="203"/>
      <c r="B29" s="206"/>
      <c r="C29" s="206"/>
      <c r="D29" s="203">
        <f t="shared" si="1"/>
      </c>
      <c r="E29" s="206"/>
      <c r="F29" s="206"/>
      <c r="G29" s="203">
        <f t="shared" si="2"/>
      </c>
      <c r="H29" s="206"/>
      <c r="I29" s="206"/>
      <c r="J29" s="203">
        <f t="shared" si="3"/>
      </c>
      <c r="K29" s="206"/>
      <c r="L29" s="206"/>
      <c r="M29" s="203">
        <f t="shared" si="4"/>
      </c>
      <c r="N29" s="206"/>
      <c r="O29" s="206"/>
      <c r="P29" s="16"/>
      <c r="Q29" s="21">
        <f t="shared" si="0"/>
      </c>
      <c r="R29" s="17">
        <f>IF(AND(COUNT(A28,D28,G28,J28,M28)=0,COUNT(B29,E29,H29,K29,N29)=0),"",IF(AND(Q28&gt;0,COUNT(A28,D28,G28,J28,M28)&lt;5),0,IF(AND(ISNUMBER(Q28),Q28&gt;0),Q28-R$6,0)))</f>
        <v>0</v>
      </c>
      <c r="S29" s="58"/>
      <c r="T29" s="207"/>
    </row>
    <row r="30" spans="1:20" ht="12.75" customHeight="1">
      <c r="A30" s="203">
        <f>IF(ISNUMBER(M28),IF(M28+3&gt;$K$6,"",M28+3),"")</f>
      </c>
      <c r="B30" s="211" t="s">
        <v>16</v>
      </c>
      <c r="C30" s="211"/>
      <c r="D30" s="203">
        <f t="shared" si="1"/>
      </c>
      <c r="E30" s="211" t="s">
        <v>16</v>
      </c>
      <c r="F30" s="211"/>
      <c r="G30" s="203">
        <f t="shared" si="2"/>
      </c>
      <c r="H30" s="211" t="s">
        <v>16</v>
      </c>
      <c r="I30" s="211"/>
      <c r="J30" s="203">
        <f t="shared" si="3"/>
      </c>
      <c r="K30" s="211" t="s">
        <v>16</v>
      </c>
      <c r="L30" s="211"/>
      <c r="M30" s="203">
        <f t="shared" si="4"/>
      </c>
      <c r="N30" s="211" t="s">
        <v>16</v>
      </c>
      <c r="O30" s="211"/>
      <c r="P30" s="14"/>
      <c r="Q30" s="214">
        <f t="shared" si="0"/>
      </c>
      <c r="S30" s="212">
        <f t="shared" si="5"/>
      </c>
      <c r="T30" s="207">
        <f>IF(AND(COUNT(A30,D30,G30,J30,M30)&lt;5,Q30&gt;0,R31=0),1,0)</f>
        <v>0</v>
      </c>
    </row>
    <row r="31" spans="1:20" ht="12.75" customHeight="1">
      <c r="A31" s="203"/>
      <c r="B31" s="206"/>
      <c r="C31" s="206"/>
      <c r="D31" s="203">
        <f t="shared" si="1"/>
      </c>
      <c r="E31" s="206"/>
      <c r="F31" s="206"/>
      <c r="G31" s="203">
        <f t="shared" si="2"/>
      </c>
      <c r="H31" s="206"/>
      <c r="I31" s="206"/>
      <c r="J31" s="203">
        <f t="shared" si="3"/>
      </c>
      <c r="K31" s="206"/>
      <c r="L31" s="206"/>
      <c r="M31" s="203">
        <f t="shared" si="4"/>
      </c>
      <c r="N31" s="206"/>
      <c r="O31" s="206"/>
      <c r="P31" s="16"/>
      <c r="Q31" s="214">
        <f t="shared" si="0"/>
      </c>
      <c r="R31" s="17">
        <f>IF(AND(COUNT(A30,D30,G30,J30,M30)=0,COUNT(B31,E31,H31,K31,N31)=0),"",IF(AND(Q30&gt;0,COUNT(A30,D30,G30,J30,M30)&lt;5),0,IF(AND(ISNUMBER(Q30),Q30&gt;0),Q30-R$6,0)))</f>
      </c>
      <c r="S31" s="212">
        <f t="shared" si="5"/>
      </c>
      <c r="T31" s="207"/>
    </row>
    <row r="32" s="6" customFormat="1" ht="12.75" customHeight="1">
      <c r="P32" s="55"/>
    </row>
    <row r="33" spans="1:19" ht="56.25" customHeight="1">
      <c r="A33" s="216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Q33" s="135" t="str">
        <f>'Période 1'!Q33</f>
        <v>Solde 
à récupérer*
sur la
période</v>
      </c>
      <c r="R33" s="136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7">
        <f>IF(R33&lt;=0,0,IF(R33&gt;0,TEXT(R33,"[hh]:mm"),"0"))</f>
        <v>0</v>
      </c>
    </row>
    <row r="34" spans="1:19" ht="12.75" customHeight="1">
      <c r="A34" s="4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Q34" s="32"/>
      <c r="R34" s="43"/>
      <c r="S34" s="44"/>
    </row>
    <row r="35" spans="1:19" ht="39.75" customHeight="1">
      <c r="A35" s="217"/>
      <c r="B35" s="217"/>
      <c r="C35" s="217"/>
      <c r="D35" s="217"/>
      <c r="E35" s="28"/>
      <c r="F35" s="26"/>
      <c r="G35" s="27"/>
      <c r="H35" s="28"/>
      <c r="I35" s="26"/>
      <c r="J35" s="29"/>
      <c r="K35" s="30"/>
      <c r="L35" s="26"/>
      <c r="N35" s="59"/>
      <c r="P35" s="43"/>
      <c r="Q35" s="135" t="str">
        <f>'Période 2'!Q35</f>
        <v>Cumul à récupérer 
sur l'année</v>
      </c>
      <c r="R35" s="140">
        <f>IF('Période 4'!R40&lt;0,'Période 4'!R40,R33+'Période 4'!R40)</f>
        <v>0</v>
      </c>
      <c r="S35" s="141">
        <f>IF(R35=0,0,IF(R35&gt;0,"+ "&amp;TEXT(R35,"[hh]:mm"),"Erreur de récupération"))</f>
        <v>0</v>
      </c>
    </row>
    <row r="36" spans="1:16" ht="12.75" customHeight="1">
      <c r="A36" s="134" t="str">
        <f>'Période 1'!A36</f>
        <v>Récupération des heures</v>
      </c>
      <c r="B36" s="109"/>
      <c r="C36" s="109"/>
      <c r="P36"/>
    </row>
    <row r="37" spans="1:19" ht="14.25" customHeight="1">
      <c r="A37" s="218" t="str">
        <f>'Période 1'!A37</f>
        <v>Indiquer ci-contre les dates (pour mémoire) ainsi que les heures récupérées sur la période.</v>
      </c>
      <c r="B37" s="218"/>
      <c r="C37" s="218"/>
      <c r="E37" s="120" t="s">
        <v>21</v>
      </c>
      <c r="F37" s="120" t="s">
        <v>22</v>
      </c>
      <c r="H37" s="120" t="s">
        <v>21</v>
      </c>
      <c r="I37" s="120" t="s">
        <v>22</v>
      </c>
      <c r="K37" s="120" t="s">
        <v>21</v>
      </c>
      <c r="L37" s="120" t="s">
        <v>22</v>
      </c>
      <c r="N37" s="120" t="s">
        <v>21</v>
      </c>
      <c r="O37" s="120" t="s">
        <v>22</v>
      </c>
      <c r="P37"/>
      <c r="Q37" s="219" t="str">
        <f>'Période 1'!Q37</f>
        <v>Total 
récupéré sur la période</v>
      </c>
      <c r="R37" s="243">
        <f>SUM(F38,I38,L38,O38)</f>
        <v>0</v>
      </c>
      <c r="S37" s="166" t="str">
        <f>IF(R35=0,"Pas d'heures à récupérer",IF(R37&gt;R35,"Vous tentez de récupérer trop d'heures...",TEXT(R37,"[hh]:mm")))</f>
        <v>Pas d'heures à récupérer</v>
      </c>
    </row>
    <row r="38" spans="1:19" ht="42" customHeight="1">
      <c r="A38" s="218"/>
      <c r="B38" s="218"/>
      <c r="C38" s="218"/>
      <c r="E38" s="121"/>
      <c r="F38" s="122"/>
      <c r="G38" s="35"/>
      <c r="H38" s="121"/>
      <c r="I38" s="122"/>
      <c r="J38" s="35"/>
      <c r="K38" s="121"/>
      <c r="L38" s="122"/>
      <c r="M38" s="35"/>
      <c r="N38" s="121"/>
      <c r="O38" s="122"/>
      <c r="P38"/>
      <c r="Q38" s="219"/>
      <c r="R38" s="243"/>
      <c r="S38" s="166"/>
    </row>
    <row r="39" spans="3:19" s="6" customFormat="1" ht="12.75" customHeight="1">
      <c r="C39" s="22"/>
      <c r="Q39" s="36"/>
      <c r="S39" s="22"/>
    </row>
    <row r="40" spans="1:19" ht="19.5" customHeight="1">
      <c r="A40" s="244">
        <f>'Période 1'!A40</f>
        <v>0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/>
      <c r="Q40" s="219" t="str">
        <f>'Période 1'!Q40</f>
        <v>Reste à 
récupérer sur l'année</v>
      </c>
      <c r="R40" s="138">
        <f>R35-R37</f>
        <v>0</v>
      </c>
      <c r="S40" s="172">
        <f>IF(R40&gt;=0,R35-R37,"Erreur de récupération")</f>
        <v>0</v>
      </c>
    </row>
    <row r="41" spans="1:19" ht="19.5" customHeight="1">
      <c r="A41" s="245">
        <f>HYPERLINK('Période 1'!A41,'Période 1'!A41)</f>
        <v>0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Q41" s="219"/>
      <c r="R41" s="109"/>
      <c r="S41" s="147"/>
    </row>
    <row r="42" ht="12.75" customHeight="1"/>
  </sheetData>
  <sheetProtection password="DC15" sheet="1" objects="1" scenarios="1"/>
  <mergeCells count="226">
    <mergeCell ref="N30:O30"/>
    <mergeCell ref="Q30:Q31"/>
    <mergeCell ref="A33:O33"/>
    <mergeCell ref="A35:D35"/>
    <mergeCell ref="A37:C38"/>
    <mergeCell ref="Q37:Q38"/>
    <mergeCell ref="R37:R38"/>
    <mergeCell ref="A40:O40"/>
    <mergeCell ref="Q40:Q41"/>
    <mergeCell ref="A41:O41"/>
    <mergeCell ref="A30:A31"/>
    <mergeCell ref="B30:C30"/>
    <mergeCell ref="D30:D31"/>
    <mergeCell ref="E30:F30"/>
    <mergeCell ref="G30:G31"/>
    <mergeCell ref="H30:I30"/>
    <mergeCell ref="S30:S31"/>
    <mergeCell ref="T30:T31"/>
    <mergeCell ref="B31:C31"/>
    <mergeCell ref="E31:F31"/>
    <mergeCell ref="H31:I31"/>
    <mergeCell ref="K31:L31"/>
    <mergeCell ref="N31:O31"/>
    <mergeCell ref="J30:J31"/>
    <mergeCell ref="K30:L30"/>
    <mergeCell ref="M30:M31"/>
    <mergeCell ref="A28:A29"/>
    <mergeCell ref="B28:C28"/>
    <mergeCell ref="D28:D29"/>
    <mergeCell ref="E28:F28"/>
    <mergeCell ref="G28:G29"/>
    <mergeCell ref="H28:I28"/>
    <mergeCell ref="N28:O28"/>
    <mergeCell ref="T28:T29"/>
    <mergeCell ref="B29:C29"/>
    <mergeCell ref="E29:F29"/>
    <mergeCell ref="H29:I29"/>
    <mergeCell ref="K29:L29"/>
    <mergeCell ref="N29:O29"/>
    <mergeCell ref="J28:J29"/>
    <mergeCell ref="K28:L28"/>
    <mergeCell ref="M28:M29"/>
    <mergeCell ref="A26:A27"/>
    <mergeCell ref="B26:C26"/>
    <mergeCell ref="D26:D27"/>
    <mergeCell ref="E26:F26"/>
    <mergeCell ref="G26:G27"/>
    <mergeCell ref="H26:I26"/>
    <mergeCell ref="N26:O26"/>
    <mergeCell ref="T26:T27"/>
    <mergeCell ref="B27:C27"/>
    <mergeCell ref="E27:F27"/>
    <mergeCell ref="H27:I27"/>
    <mergeCell ref="K27:L27"/>
    <mergeCell ref="N27:O27"/>
    <mergeCell ref="J26:J27"/>
    <mergeCell ref="K26:L26"/>
    <mergeCell ref="M26:M27"/>
    <mergeCell ref="A24:A25"/>
    <mergeCell ref="B24:C24"/>
    <mergeCell ref="D24:D25"/>
    <mergeCell ref="E24:F24"/>
    <mergeCell ref="G24:G25"/>
    <mergeCell ref="H24:I24"/>
    <mergeCell ref="N24:O24"/>
    <mergeCell ref="T24:T25"/>
    <mergeCell ref="B25:C25"/>
    <mergeCell ref="E25:F25"/>
    <mergeCell ref="H25:I25"/>
    <mergeCell ref="K25:L25"/>
    <mergeCell ref="N25:O25"/>
    <mergeCell ref="J24:J25"/>
    <mergeCell ref="K24:L24"/>
    <mergeCell ref="M24:M25"/>
    <mergeCell ref="A22:A23"/>
    <mergeCell ref="B22:C22"/>
    <mergeCell ref="D22:D23"/>
    <mergeCell ref="E22:F22"/>
    <mergeCell ref="G22:G23"/>
    <mergeCell ref="H22:I22"/>
    <mergeCell ref="N22:O22"/>
    <mergeCell ref="T22:T23"/>
    <mergeCell ref="B23:C23"/>
    <mergeCell ref="E23:F23"/>
    <mergeCell ref="H23:I23"/>
    <mergeCell ref="K23:L23"/>
    <mergeCell ref="N23:O23"/>
    <mergeCell ref="J22:J23"/>
    <mergeCell ref="K22:L22"/>
    <mergeCell ref="M22:M23"/>
    <mergeCell ref="A20:A21"/>
    <mergeCell ref="B20:C20"/>
    <mergeCell ref="D20:D21"/>
    <mergeCell ref="E20:F20"/>
    <mergeCell ref="G20:G21"/>
    <mergeCell ref="H20:I20"/>
    <mergeCell ref="N20:O20"/>
    <mergeCell ref="T20:T21"/>
    <mergeCell ref="B21:C21"/>
    <mergeCell ref="E21:F21"/>
    <mergeCell ref="H21:I21"/>
    <mergeCell ref="K21:L21"/>
    <mergeCell ref="N21:O21"/>
    <mergeCell ref="J20:J21"/>
    <mergeCell ref="K20:L20"/>
    <mergeCell ref="M20:M21"/>
    <mergeCell ref="A18:A19"/>
    <mergeCell ref="B18:C18"/>
    <mergeCell ref="D18:D19"/>
    <mergeCell ref="E18:F18"/>
    <mergeCell ref="G18:G19"/>
    <mergeCell ref="H18:I18"/>
    <mergeCell ref="T18:T19"/>
    <mergeCell ref="B19:C19"/>
    <mergeCell ref="E19:F19"/>
    <mergeCell ref="H19:I19"/>
    <mergeCell ref="K19:L19"/>
    <mergeCell ref="N19:O19"/>
    <mergeCell ref="J18:J19"/>
    <mergeCell ref="K18:L18"/>
    <mergeCell ref="M18:M19"/>
    <mergeCell ref="N18:O18"/>
    <mergeCell ref="A16:A17"/>
    <mergeCell ref="B16:C16"/>
    <mergeCell ref="D16:D17"/>
    <mergeCell ref="E16:F16"/>
    <mergeCell ref="G16:G17"/>
    <mergeCell ref="H16:I16"/>
    <mergeCell ref="H14:I14"/>
    <mergeCell ref="J14:J15"/>
    <mergeCell ref="K14:L14"/>
    <mergeCell ref="M14:M15"/>
    <mergeCell ref="B15:C15"/>
    <mergeCell ref="E15:F15"/>
    <mergeCell ref="H15:I15"/>
    <mergeCell ref="K15:L15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A10:A11"/>
    <mergeCell ref="B10:C10"/>
    <mergeCell ref="D10:D11"/>
    <mergeCell ref="E10:F10"/>
    <mergeCell ref="G10:G11"/>
    <mergeCell ref="H10:I10"/>
    <mergeCell ref="B11:C11"/>
    <mergeCell ref="E11:F11"/>
    <mergeCell ref="H11:I11"/>
    <mergeCell ref="J10:J11"/>
    <mergeCell ref="K10:L10"/>
    <mergeCell ref="M10:M11"/>
    <mergeCell ref="N16:O16"/>
    <mergeCell ref="T16:T17"/>
    <mergeCell ref="B17:C17"/>
    <mergeCell ref="E17:F17"/>
    <mergeCell ref="H17:I17"/>
    <mergeCell ref="K17:L17"/>
    <mergeCell ref="N17:O17"/>
    <mergeCell ref="J16:J17"/>
    <mergeCell ref="K16:L16"/>
    <mergeCell ref="M16:M17"/>
    <mergeCell ref="N11:O11"/>
    <mergeCell ref="N12:O12"/>
    <mergeCell ref="T12:T13"/>
    <mergeCell ref="N13:O13"/>
    <mergeCell ref="N14:O14"/>
    <mergeCell ref="T14:T15"/>
    <mergeCell ref="N15:O15"/>
    <mergeCell ref="J8:J9"/>
    <mergeCell ref="K8:L8"/>
    <mergeCell ref="M8:M9"/>
    <mergeCell ref="N8:O8"/>
    <mergeCell ref="T8:T9"/>
    <mergeCell ref="U8:W21"/>
    <mergeCell ref="K9:L9"/>
    <mergeCell ref="N9:O9"/>
    <mergeCell ref="N10:O10"/>
    <mergeCell ref="T10:T11"/>
    <mergeCell ref="A8:A9"/>
    <mergeCell ref="B8:C8"/>
    <mergeCell ref="D8:D9"/>
    <mergeCell ref="E8:F8"/>
    <mergeCell ref="G8:G9"/>
    <mergeCell ref="H8:I8"/>
    <mergeCell ref="B9:C9"/>
    <mergeCell ref="E9:F9"/>
    <mergeCell ref="H9:I9"/>
    <mergeCell ref="K6:L6"/>
    <mergeCell ref="M6:O6"/>
    <mergeCell ref="A7:C7"/>
    <mergeCell ref="D7:F7"/>
    <mergeCell ref="G7:I7"/>
    <mergeCell ref="J7:L7"/>
    <mergeCell ref="M7:O7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A1:C1"/>
    <mergeCell ref="D1:K1"/>
    <mergeCell ref="M1:O1"/>
    <mergeCell ref="A2:C2"/>
    <mergeCell ref="D2:K2"/>
    <mergeCell ref="M2:O2"/>
  </mergeCells>
  <conditionalFormatting sqref="S40">
    <cfRule type="expression" priority="2" dxfId="63" stopIfTrue="1">
      <formula>IF(R40&lt;&gt;0,TRUE())</formula>
    </cfRule>
    <cfRule type="expression" priority="3" dxfId="64" stopIfTrue="1">
      <formula>IF(R40=0,TRUE())</formula>
    </cfRule>
  </conditionalFormatting>
  <conditionalFormatting sqref="S37:S38">
    <cfRule type="expression" priority="4" dxfId="63" stopIfTrue="1">
      <formula>IF(R37&gt;R35,TRUE())</formula>
    </cfRule>
    <cfRule type="expression" priority="5" dxfId="64" stopIfTrue="1">
      <formula>IF(R37&lt;=R35,TRUE())</formula>
    </cfRule>
  </conditionalFormatting>
  <conditionalFormatting sqref="S33">
    <cfRule type="expression" priority="6" dxfId="63" stopIfTrue="1">
      <formula>IF(R33&gt;0,TRUE())</formula>
    </cfRule>
    <cfRule type="expression" priority="7" dxfId="64" stopIfTrue="1">
      <formula>IF(R33&lt;=0,TRUE())</formula>
    </cfRule>
  </conditionalFormatting>
  <conditionalFormatting sqref="S35">
    <cfRule type="expression" priority="8" dxfId="63" stopIfTrue="1">
      <formula>IF(R35&gt;0,TRUE())</formula>
    </cfRule>
    <cfRule type="cellIs" priority="9" dxfId="63" operator="equal" stopIfTrue="1">
      <formula>"Erreur de récupération"</formula>
    </cfRule>
    <cfRule type="expression" priority="10" dxfId="64" stopIfTrue="1">
      <formula>IF(R35&lt;=0,TRUE())</formula>
    </cfRule>
  </conditionalFormatting>
  <conditionalFormatting sqref="S8 S10 S12 S14 S16 S18 S20 S22 S24 S26 S28 S30">
    <cfRule type="expression" priority="14" dxfId="63" stopIfTrue="1">
      <formula>IF(AND(ISNUMBER(R9),R9&gt;0),TRUE())</formula>
    </cfRule>
    <cfRule type="expression" priority="15" dxfId="64" stopIfTrue="1">
      <formula>IF(OR(AND(Q8=0,R9&lt;=0),AND(COUNT(A8,D8,G8,J8,M8)&gt;0,Q8&gt;0,T8=0)),TRUE())</formula>
    </cfRule>
    <cfRule type="expression" priority="16" dxfId="65" stopIfTrue="1">
      <formula>IF(AND(COUNT(A8,D8,G8,J8,M8)&lt;5,Q8&gt;0,R9=0),TRUE())</formula>
    </cfRule>
  </conditionalFormatting>
  <conditionalFormatting sqref="U2">
    <cfRule type="expression" priority="27" dxfId="65" stopIfTrue="1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21 P23 P25 P27 P29 P31 F35 I35 L35">
      <formula1>0.041666666666666664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21:C21 E21:F21 H21:I21 K21:L21 N21:O21 B23:C23 E23:F23 H23:I23 K23:L23 N23:O23 B25:C25 E25:F25 H25:I25 K25:L25 N25:O25 B27:C27 E27:F27 H27:I27 K27:L27 N27:O27 B29:C29 E29:F29 H29:I29 K29:L29 N29:O29 B31:C31 E31:F31 H31:I31 K31:L31 N31:O31 B9:C9 B11:C11 B13:C13 B15:C15 B17:C17 B19:C19 E19:F19 E17:F17 E15:F15 E13:F13 E11:F11 E9:F9 H9:I9 H11:I11 H13:I13 H15:I15 H17:I17 H19:I19 K19:L19 K17:L17 K15:L15 K13:L13 K11:L11 K9:L9 N9:O9 N11:O11 N13:O13 N15:O15 N17:O17 N19:O19">
      <formula1>0.2916666666666667</formula1>
    </dataValidation>
    <dataValidation type="date" allowBlank="1" showInputMessage="1" showErrorMessage="1" promptTitle="Date" prompt="Saisir la date au format : jj/mm/aa ou jj/mm/aaaa" errorTitle="Erreur de saisie ?" error="Le format de date (jj/mm/aa) n'a pas été respecté" sqref="E38 H38 K38 N38">
      <formula1>41883</formula1>
      <formula2>55032</formula2>
    </dataValidation>
    <dataValidation type="time" operator="lessThanOrEqual" allowBlank="1" showInputMessage="1" showErrorMessage="1" promptTitle="Heures récupérées" prompt="Saisir les heures récupérées au format : hh:mm" errorTitle="Erreur de saisie ?" error="Soit le nombre d'heures est trop élevé pour une journée...&#10;Soit le format horaire (hh:mm) n'a pas été respecté" sqref="F38 I38 L38 O38">
      <formula1>24:0:0</formula1>
    </dataValidation>
  </dataValidations>
  <printOptions horizontalCentered="1"/>
  <pageMargins left="0.39375" right="0.39375" top="0.590277777777778" bottom="0.590277777777778" header="0.511805555555555" footer="0.511805555555555"/>
  <pageSetup fitToHeight="1" fitToWidth="1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zoomScalePageLayoutView="0" workbookViewId="0" topLeftCell="A1">
      <selection activeCell="D40" sqref="D40:AD44"/>
    </sheetView>
  </sheetViews>
  <sheetFormatPr defaultColWidth="8.8515625" defaultRowHeight="12.75"/>
  <cols>
    <col min="1" max="1" width="19.28125" style="0" bestFit="1" customWidth="1"/>
    <col min="2" max="2" width="15.8515625" style="0" bestFit="1" customWidth="1"/>
    <col min="3" max="3" width="5.28125" style="0" customWidth="1"/>
    <col min="4" max="4" width="2.28125" style="0" customWidth="1"/>
    <col min="5" max="5" width="9.8515625" style="0" customWidth="1"/>
    <col min="6" max="6" width="3.00390625" style="0" customWidth="1"/>
    <col min="7" max="7" width="10.7109375" style="0" customWidth="1"/>
    <col min="8" max="8" width="2.28125" style="0" customWidth="1"/>
    <col min="9" max="9" width="10.140625" style="0" customWidth="1"/>
    <col min="10" max="10" width="2.00390625" style="0" customWidth="1"/>
    <col min="11" max="11" width="4.8515625" style="0" customWidth="1"/>
    <col min="12" max="12" width="3.28125" style="0" customWidth="1"/>
    <col min="13" max="13" width="10.28125" style="0" customWidth="1"/>
    <col min="14" max="14" width="2.140625" style="0" customWidth="1"/>
    <col min="15" max="15" width="10.28125" style="0" customWidth="1"/>
    <col min="16" max="16" width="3.7109375" style="0" customWidth="1"/>
    <col min="17" max="17" width="10.57421875" style="0" customWidth="1"/>
    <col min="18" max="18" width="2.8515625" style="0" customWidth="1"/>
    <col min="19" max="19" width="8.8515625" style="0" customWidth="1"/>
    <col min="20" max="20" width="4.00390625" style="0" customWidth="1"/>
    <col min="21" max="21" width="10.421875" style="0" customWidth="1"/>
    <col min="22" max="22" width="3.421875" style="0" customWidth="1"/>
    <col min="23" max="23" width="10.8515625" style="0" customWidth="1"/>
    <col min="24" max="24" width="3.8515625" style="0" customWidth="1"/>
    <col min="25" max="25" width="10.57421875" style="0" customWidth="1"/>
    <col min="26" max="26" width="4.28125" style="0" customWidth="1"/>
    <col min="27" max="27" width="8.8515625" style="0" customWidth="1"/>
    <col min="28" max="28" width="3.00390625" style="0" customWidth="1"/>
    <col min="29" max="29" width="26.7109375" style="0" customWidth="1"/>
    <col min="30" max="30" width="3.8515625" style="0" customWidth="1"/>
  </cols>
  <sheetData>
    <row r="1" spans="1:30" ht="14.25" customHeight="1">
      <c r="A1" s="60" t="s">
        <v>27</v>
      </c>
      <c r="B1" s="61" t="str">
        <f>'Période 1'!D6</f>
        <v>Zone A</v>
      </c>
      <c r="D1" s="246" t="s">
        <v>28</v>
      </c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B1" s="62"/>
      <c r="AC1" s="63" t="s">
        <v>29</v>
      </c>
      <c r="AD1" s="64"/>
    </row>
    <row r="2" spans="1:30" ht="12.75">
      <c r="A2" s="65" t="s">
        <v>30</v>
      </c>
      <c r="B2" s="66" t="str">
        <f>'Période 1'!A6</f>
        <v>2015-2016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B2" s="67"/>
      <c r="AC2" s="68" t="s">
        <v>73</v>
      </c>
      <c r="AD2" s="69"/>
    </row>
    <row r="3" spans="4:30" ht="12.75">
      <c r="D3" s="70"/>
      <c r="E3" s="247" t="s">
        <v>31</v>
      </c>
      <c r="F3" s="247"/>
      <c r="G3" s="247"/>
      <c r="H3" s="247"/>
      <c r="I3" s="247"/>
      <c r="J3" s="64"/>
      <c r="L3" s="70"/>
      <c r="M3" s="247" t="s">
        <v>32</v>
      </c>
      <c r="N3" s="247"/>
      <c r="O3" s="247"/>
      <c r="P3" s="247"/>
      <c r="Q3" s="247"/>
      <c r="R3" s="64"/>
      <c r="T3" s="70"/>
      <c r="U3" s="247" t="s">
        <v>5</v>
      </c>
      <c r="V3" s="247"/>
      <c r="W3" s="247"/>
      <c r="X3" s="247"/>
      <c r="Y3" s="247"/>
      <c r="Z3" s="64"/>
      <c r="AB3" s="67"/>
      <c r="AC3" s="132" t="s">
        <v>74</v>
      </c>
      <c r="AD3" s="69"/>
    </row>
    <row r="4" spans="1:30" ht="12.75">
      <c r="A4" s="248" t="s">
        <v>33</v>
      </c>
      <c r="B4" s="248"/>
      <c r="C4" s="71"/>
      <c r="D4" s="67"/>
      <c r="E4" s="72" t="s">
        <v>6</v>
      </c>
      <c r="F4" s="73"/>
      <c r="G4" s="72" t="s">
        <v>34</v>
      </c>
      <c r="H4" s="74"/>
      <c r="I4" s="72" t="s">
        <v>35</v>
      </c>
      <c r="J4" s="75"/>
      <c r="K4" s="35"/>
      <c r="L4" s="76"/>
      <c r="M4" s="72" t="s">
        <v>36</v>
      </c>
      <c r="N4" s="73"/>
      <c r="O4" s="72" t="s">
        <v>37</v>
      </c>
      <c r="P4" s="74"/>
      <c r="Q4" s="72" t="s">
        <v>38</v>
      </c>
      <c r="R4" s="75"/>
      <c r="S4" s="46"/>
      <c r="T4" s="76"/>
      <c r="U4" s="72" t="s">
        <v>36</v>
      </c>
      <c r="V4" s="73"/>
      <c r="W4" s="72" t="s">
        <v>37</v>
      </c>
      <c r="X4" s="74"/>
      <c r="Y4" s="72" t="s">
        <v>38</v>
      </c>
      <c r="Z4" s="75"/>
      <c r="AB4" s="67"/>
      <c r="AC4" s="77" t="s">
        <v>75</v>
      </c>
      <c r="AD4" s="69"/>
    </row>
    <row r="5" spans="1:30" ht="12.75">
      <c r="A5" s="78" t="s">
        <v>39</v>
      </c>
      <c r="B5" s="79">
        <f>HLOOKUP(AnnéeChoisie,D$3:Z$16,3)</f>
        <v>42247</v>
      </c>
      <c r="C5" s="71"/>
      <c r="D5" s="80"/>
      <c r="E5" s="249">
        <v>42247</v>
      </c>
      <c r="F5" s="249"/>
      <c r="G5" s="249"/>
      <c r="H5" s="249"/>
      <c r="I5" s="249"/>
      <c r="J5" s="81"/>
      <c r="K5" s="82"/>
      <c r="L5" s="83"/>
      <c r="M5" s="249">
        <v>42613</v>
      </c>
      <c r="N5" s="249"/>
      <c r="O5" s="249"/>
      <c r="P5" s="249"/>
      <c r="Q5" s="249"/>
      <c r="R5" s="81"/>
      <c r="S5" s="84"/>
      <c r="T5" s="83"/>
      <c r="U5" s="249">
        <v>42979</v>
      </c>
      <c r="V5" s="249"/>
      <c r="W5" s="249"/>
      <c r="X5" s="249"/>
      <c r="Y5" s="249"/>
      <c r="Z5" s="85"/>
      <c r="AB5" s="67"/>
      <c r="AC5" s="86"/>
      <c r="AD5" s="69"/>
    </row>
    <row r="6" spans="1:30" ht="12.75">
      <c r="A6" s="78" t="s">
        <v>40</v>
      </c>
      <c r="B6" s="79">
        <f>HLOOKUP(AnnéeChoisie,D$3:Z$16,4)</f>
        <v>42248</v>
      </c>
      <c r="D6" s="80"/>
      <c r="E6" s="250">
        <v>42248</v>
      </c>
      <c r="F6" s="250"/>
      <c r="G6" s="250"/>
      <c r="H6" s="250"/>
      <c r="I6" s="250"/>
      <c r="J6" s="81"/>
      <c r="K6" s="82"/>
      <c r="L6" s="83"/>
      <c r="M6" s="250">
        <v>42614</v>
      </c>
      <c r="N6" s="250"/>
      <c r="O6" s="250"/>
      <c r="P6" s="250"/>
      <c r="Q6" s="250"/>
      <c r="R6" s="81"/>
      <c r="S6" s="84"/>
      <c r="T6" s="83"/>
      <c r="U6" s="250">
        <v>42982</v>
      </c>
      <c r="V6" s="250"/>
      <c r="W6" s="250"/>
      <c r="X6" s="250"/>
      <c r="Y6" s="250"/>
      <c r="Z6" s="85"/>
      <c r="AB6" s="67"/>
      <c r="AC6" s="87"/>
      <c r="AD6" s="69"/>
    </row>
    <row r="7" spans="1:30" ht="14.25" customHeight="1">
      <c r="A7" s="78" t="s">
        <v>41</v>
      </c>
      <c r="B7" s="79">
        <f>HLOOKUP(AnnéeChoisie,D$3:Z$16,5)</f>
        <v>42294</v>
      </c>
      <c r="D7" s="88"/>
      <c r="E7" s="250">
        <v>42294</v>
      </c>
      <c r="F7" s="250"/>
      <c r="G7" s="250"/>
      <c r="H7" s="250"/>
      <c r="I7" s="250"/>
      <c r="J7" s="81"/>
      <c r="K7" s="82"/>
      <c r="L7" s="89"/>
      <c r="M7" s="250">
        <v>42662</v>
      </c>
      <c r="N7" s="250"/>
      <c r="O7" s="250"/>
      <c r="P7" s="250"/>
      <c r="Q7" s="250"/>
      <c r="R7" s="81"/>
      <c r="S7" s="84"/>
      <c r="T7" s="89"/>
      <c r="U7" s="250">
        <v>43029</v>
      </c>
      <c r="V7" s="250"/>
      <c r="W7" s="250"/>
      <c r="X7" s="250"/>
      <c r="Y7" s="250"/>
      <c r="Z7" s="85"/>
      <c r="AB7" s="67"/>
      <c r="AC7" s="261" t="s">
        <v>42</v>
      </c>
      <c r="AD7" s="69"/>
    </row>
    <row r="8" spans="1:30" ht="12.75">
      <c r="A8" s="78" t="s">
        <v>43</v>
      </c>
      <c r="B8" s="79">
        <f>HLOOKUP(AnnéeChoisie,D$3:Z$16,6)</f>
        <v>42310</v>
      </c>
      <c r="D8" s="88"/>
      <c r="E8" s="250">
        <v>42310</v>
      </c>
      <c r="F8" s="250"/>
      <c r="G8" s="250"/>
      <c r="H8" s="250"/>
      <c r="I8" s="250"/>
      <c r="J8" s="81"/>
      <c r="K8" s="82"/>
      <c r="L8" s="89"/>
      <c r="M8" s="250">
        <v>42677</v>
      </c>
      <c r="N8" s="250"/>
      <c r="O8" s="250"/>
      <c r="P8" s="250"/>
      <c r="Q8" s="250"/>
      <c r="R8" s="81"/>
      <c r="S8" s="84"/>
      <c r="T8" s="89"/>
      <c r="U8" s="250">
        <v>43045</v>
      </c>
      <c r="V8" s="250"/>
      <c r="W8" s="250"/>
      <c r="X8" s="250"/>
      <c r="Y8" s="250"/>
      <c r="Z8" s="85"/>
      <c r="AB8" s="67"/>
      <c r="AC8" s="261"/>
      <c r="AD8" s="69"/>
    </row>
    <row r="9" spans="1:30" ht="12.75">
      <c r="A9" s="78" t="s">
        <v>44</v>
      </c>
      <c r="B9" s="79">
        <f>HLOOKUP(AnnéeChoisie,D$3:Z$16,7)</f>
        <v>42357</v>
      </c>
      <c r="D9" s="88"/>
      <c r="E9" s="250">
        <v>42357</v>
      </c>
      <c r="F9" s="250"/>
      <c r="G9" s="250"/>
      <c r="H9" s="250"/>
      <c r="I9" s="250"/>
      <c r="J9" s="81"/>
      <c r="K9" s="82"/>
      <c r="L9" s="89"/>
      <c r="M9" s="250">
        <v>42721</v>
      </c>
      <c r="N9" s="250"/>
      <c r="O9" s="250"/>
      <c r="P9" s="250"/>
      <c r="Q9" s="250"/>
      <c r="R9" s="81"/>
      <c r="S9" s="84"/>
      <c r="T9" s="89"/>
      <c r="U9" s="250">
        <v>43092</v>
      </c>
      <c r="V9" s="250"/>
      <c r="W9" s="250"/>
      <c r="X9" s="250"/>
      <c r="Y9" s="250"/>
      <c r="Z9" s="85"/>
      <c r="AB9" s="67"/>
      <c r="AC9" s="261"/>
      <c r="AD9" s="69"/>
    </row>
    <row r="10" spans="1:30" ht="12.75">
      <c r="A10" s="78" t="s">
        <v>45</v>
      </c>
      <c r="B10" s="79">
        <f>HLOOKUP(AnnéeChoisie,D$3:Z$16,8)</f>
        <v>42373</v>
      </c>
      <c r="D10" s="88"/>
      <c r="E10" s="250">
        <v>42373</v>
      </c>
      <c r="F10" s="250"/>
      <c r="G10" s="250"/>
      <c r="H10" s="250"/>
      <c r="I10" s="250"/>
      <c r="J10" s="81"/>
      <c r="K10" s="82"/>
      <c r="L10" s="89"/>
      <c r="M10" s="250">
        <v>42738</v>
      </c>
      <c r="N10" s="250"/>
      <c r="O10" s="250"/>
      <c r="P10" s="250"/>
      <c r="Q10" s="250"/>
      <c r="R10" s="81"/>
      <c r="S10" s="84"/>
      <c r="T10" s="89"/>
      <c r="U10" s="250">
        <v>43108</v>
      </c>
      <c r="V10" s="250"/>
      <c r="W10" s="250"/>
      <c r="X10" s="250"/>
      <c r="Y10" s="250"/>
      <c r="Z10" s="85"/>
      <c r="AB10" s="67"/>
      <c r="AC10" s="261"/>
      <c r="AD10" s="69"/>
    </row>
    <row r="11" spans="1:30" ht="12.75">
      <c r="A11" s="78" t="s">
        <v>46</v>
      </c>
      <c r="B11" s="79">
        <f>HLOOKUP(AnnéeChoisie,D$3:Z$16,9)</f>
        <v>42413</v>
      </c>
      <c r="D11" s="88"/>
      <c r="E11" s="90">
        <v>42413</v>
      </c>
      <c r="F11" s="91"/>
      <c r="G11" s="90">
        <v>42406</v>
      </c>
      <c r="H11" s="91"/>
      <c r="I11" s="90">
        <v>42420</v>
      </c>
      <c r="J11" s="81"/>
      <c r="K11" s="82"/>
      <c r="L11" s="89"/>
      <c r="M11" s="90">
        <v>42784</v>
      </c>
      <c r="N11" s="91"/>
      <c r="O11" s="90">
        <v>42777</v>
      </c>
      <c r="P11" s="91"/>
      <c r="Q11" s="90">
        <v>42770</v>
      </c>
      <c r="R11" s="81"/>
      <c r="S11" s="84"/>
      <c r="T11" s="89"/>
      <c r="U11" s="90">
        <v>43141</v>
      </c>
      <c r="V11" s="91"/>
      <c r="W11" s="90">
        <v>43155</v>
      </c>
      <c r="X11" s="91"/>
      <c r="Y11" s="90">
        <v>43148</v>
      </c>
      <c r="Z11" s="85"/>
      <c r="AB11" s="67"/>
      <c r="AC11" s="261"/>
      <c r="AD11" s="69"/>
    </row>
    <row r="12" spans="1:30" ht="12.75">
      <c r="A12" s="78" t="s">
        <v>47</v>
      </c>
      <c r="B12" s="79">
        <f>HLOOKUP(AnnéeChoisie,D$3:Z$16,10)</f>
        <v>42429</v>
      </c>
      <c r="D12" s="88"/>
      <c r="E12" s="90">
        <v>42429</v>
      </c>
      <c r="F12" s="91"/>
      <c r="G12" s="90">
        <v>42422</v>
      </c>
      <c r="H12" s="91"/>
      <c r="I12" s="90">
        <v>42436</v>
      </c>
      <c r="J12" s="81"/>
      <c r="K12" s="82"/>
      <c r="L12" s="89"/>
      <c r="M12" s="90">
        <v>42800</v>
      </c>
      <c r="N12" s="91"/>
      <c r="O12" s="90">
        <v>42793</v>
      </c>
      <c r="P12" s="91"/>
      <c r="Q12" s="90">
        <v>42786</v>
      </c>
      <c r="R12" s="81"/>
      <c r="S12" s="84"/>
      <c r="T12" s="89"/>
      <c r="U12" s="90">
        <v>43157</v>
      </c>
      <c r="V12" s="91"/>
      <c r="W12" s="90">
        <v>43171</v>
      </c>
      <c r="X12" s="91"/>
      <c r="Y12" s="90">
        <v>43164</v>
      </c>
      <c r="Z12" s="85"/>
      <c r="AB12" s="67"/>
      <c r="AC12" s="261"/>
      <c r="AD12" s="69"/>
    </row>
    <row r="13" spans="1:30" ht="12.75">
      <c r="A13" s="78" t="s">
        <v>48</v>
      </c>
      <c r="B13" s="79">
        <f>HLOOKUP(AnnéeChoisie,D$3:Z$16,11)</f>
        <v>42469</v>
      </c>
      <c r="D13" s="88"/>
      <c r="E13" s="90">
        <v>42469</v>
      </c>
      <c r="F13" s="91"/>
      <c r="G13" s="90">
        <v>42462</v>
      </c>
      <c r="H13" s="91"/>
      <c r="I13" s="90">
        <v>42476</v>
      </c>
      <c r="J13" s="81"/>
      <c r="K13" s="82"/>
      <c r="L13" s="89"/>
      <c r="M13" s="90">
        <v>42840</v>
      </c>
      <c r="N13" s="91"/>
      <c r="O13" s="90">
        <v>42833</v>
      </c>
      <c r="P13" s="91"/>
      <c r="Q13" s="90">
        <v>42826</v>
      </c>
      <c r="R13" s="81"/>
      <c r="S13" s="84"/>
      <c r="T13" s="89"/>
      <c r="U13" s="90">
        <v>43197</v>
      </c>
      <c r="V13" s="91"/>
      <c r="W13" s="90">
        <v>43211</v>
      </c>
      <c r="X13" s="91"/>
      <c r="Y13" s="90">
        <v>43204</v>
      </c>
      <c r="Z13" s="85"/>
      <c r="AB13" s="67"/>
      <c r="AC13" s="261"/>
      <c r="AD13" s="69"/>
    </row>
    <row r="14" spans="1:30" ht="12.75">
      <c r="A14" s="78" t="s">
        <v>49</v>
      </c>
      <c r="B14" s="79">
        <f>HLOOKUP(AnnéeChoisie,D$3:Z$16,12)</f>
        <v>42485</v>
      </c>
      <c r="C14" s="71"/>
      <c r="D14" s="88"/>
      <c r="E14" s="90">
        <v>42485</v>
      </c>
      <c r="F14" s="91"/>
      <c r="G14" s="90">
        <v>42478</v>
      </c>
      <c r="H14" s="91"/>
      <c r="I14" s="90">
        <v>42492</v>
      </c>
      <c r="J14" s="81"/>
      <c r="K14" s="82"/>
      <c r="L14" s="89"/>
      <c r="M14" s="90">
        <v>42857</v>
      </c>
      <c r="N14" s="91"/>
      <c r="O14" s="90">
        <v>42849</v>
      </c>
      <c r="P14" s="91"/>
      <c r="Q14" s="90">
        <v>42843</v>
      </c>
      <c r="R14" s="81"/>
      <c r="S14" s="84"/>
      <c r="T14" s="89"/>
      <c r="U14" s="90">
        <v>43213</v>
      </c>
      <c r="V14" s="91"/>
      <c r="W14" s="90">
        <v>43227</v>
      </c>
      <c r="X14" s="91"/>
      <c r="Y14" s="90">
        <v>43220</v>
      </c>
      <c r="Z14" s="85"/>
      <c r="AB14" s="67"/>
      <c r="AC14" s="261"/>
      <c r="AD14" s="69"/>
    </row>
    <row r="15" spans="1:30" ht="12.75">
      <c r="A15" s="78" t="s">
        <v>50</v>
      </c>
      <c r="B15" s="180" t="str">
        <f>HLOOKUP(AnnéeChoisie,D$3:Z$16,13)</f>
        <v>vaqué</v>
      </c>
      <c r="C15" s="71"/>
      <c r="D15" s="80"/>
      <c r="E15" s="92" t="s">
        <v>51</v>
      </c>
      <c r="F15" s="93"/>
      <c r="G15" s="92" t="s">
        <v>51</v>
      </c>
      <c r="H15" s="93"/>
      <c r="I15" s="92" t="s">
        <v>51</v>
      </c>
      <c r="J15" s="81"/>
      <c r="K15" s="82"/>
      <c r="L15" s="83"/>
      <c r="M15" s="92" t="s">
        <v>51</v>
      </c>
      <c r="N15" s="93"/>
      <c r="O15" s="92" t="s">
        <v>51</v>
      </c>
      <c r="P15" s="93"/>
      <c r="Q15" s="92" t="s">
        <v>51</v>
      </c>
      <c r="R15" s="81"/>
      <c r="S15" s="84"/>
      <c r="T15" s="83"/>
      <c r="U15" s="92" t="s">
        <v>52</v>
      </c>
      <c r="V15" s="93"/>
      <c r="W15" s="92" t="s">
        <v>52</v>
      </c>
      <c r="X15" s="93"/>
      <c r="Y15" s="92" t="s">
        <v>52</v>
      </c>
      <c r="Z15" s="85"/>
      <c r="AB15" s="67"/>
      <c r="AC15" s="261"/>
      <c r="AD15" s="69"/>
    </row>
    <row r="16" spans="1:30" ht="12.75">
      <c r="A16" s="94" t="s">
        <v>53</v>
      </c>
      <c r="B16" s="95">
        <f>HLOOKUP(AnnéeChoisie,D$3:Z$16,14)</f>
        <v>42556</v>
      </c>
      <c r="D16" s="80"/>
      <c r="E16" s="250">
        <v>42556</v>
      </c>
      <c r="F16" s="250"/>
      <c r="G16" s="250"/>
      <c r="H16" s="250"/>
      <c r="I16" s="250"/>
      <c r="J16" s="81"/>
      <c r="K16" s="82"/>
      <c r="L16" s="83"/>
      <c r="M16" s="250">
        <v>42924</v>
      </c>
      <c r="N16" s="250"/>
      <c r="O16" s="250"/>
      <c r="P16" s="250"/>
      <c r="Q16" s="250"/>
      <c r="R16" s="81"/>
      <c r="S16" s="84"/>
      <c r="T16" s="83"/>
      <c r="U16" s="250">
        <v>43288</v>
      </c>
      <c r="V16" s="250"/>
      <c r="W16" s="250"/>
      <c r="X16" s="250"/>
      <c r="Y16" s="250"/>
      <c r="Z16" s="85"/>
      <c r="AB16" s="67"/>
      <c r="AC16" s="261"/>
      <c r="AD16" s="69"/>
    </row>
    <row r="17" spans="2:30" ht="12.75">
      <c r="B17" s="96"/>
      <c r="D17" s="97"/>
      <c r="E17" s="98"/>
      <c r="F17" s="98"/>
      <c r="G17" s="98"/>
      <c r="H17" s="98"/>
      <c r="I17" s="98"/>
      <c r="J17" s="99"/>
      <c r="L17" s="97"/>
      <c r="M17" s="98"/>
      <c r="N17" s="98"/>
      <c r="O17" s="98"/>
      <c r="P17" s="98"/>
      <c r="Q17" s="98"/>
      <c r="R17" s="99"/>
      <c r="T17" s="97"/>
      <c r="U17" s="98"/>
      <c r="V17" s="98"/>
      <c r="W17" s="98"/>
      <c r="X17" s="98"/>
      <c r="Y17" s="98"/>
      <c r="Z17" s="99"/>
      <c r="AB17" s="97"/>
      <c r="AC17" s="98"/>
      <c r="AD17" s="99"/>
    </row>
    <row r="18" spans="1:2" ht="14.25" customHeight="1">
      <c r="A18" s="255" t="s">
        <v>54</v>
      </c>
      <c r="B18" s="255"/>
    </row>
    <row r="19" spans="1:30" ht="14.25" customHeight="1">
      <c r="A19" s="255"/>
      <c r="B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</row>
    <row r="20" spans="1:30" ht="12.75">
      <c r="A20" s="257" t="str">
        <f>IF(ISTEXT(E3),E3,"")</f>
        <v>2015-2016</v>
      </c>
      <c r="B20" s="257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</row>
    <row r="21" spans="1:30" ht="12.75">
      <c r="A21" s="257" t="str">
        <f>M3</f>
        <v>2016-2017</v>
      </c>
      <c r="B21" s="257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</row>
    <row r="22" spans="1:30" ht="12.75">
      <c r="A22" s="258" t="str">
        <f>U3</f>
        <v>2017-2018</v>
      </c>
      <c r="B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</row>
    <row r="23" spans="4:30" ht="12.75"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</row>
    <row r="24" spans="1:30" ht="12.75">
      <c r="A24" s="259" t="s">
        <v>55</v>
      </c>
      <c r="B24" s="259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</row>
    <row r="25" spans="1:30" ht="12.75">
      <c r="A25" s="100" t="s">
        <v>56</v>
      </c>
      <c r="B25" s="101">
        <f>DATE(YEAR($B$5),11,11)</f>
        <v>42319</v>
      </c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</row>
    <row r="26" spans="1:30" ht="12.75">
      <c r="A26" s="100" t="s">
        <v>57</v>
      </c>
      <c r="B26" s="101">
        <f>B33+39</f>
        <v>42495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</row>
    <row r="27" spans="1:30" ht="12.75">
      <c r="A27" s="100" t="s">
        <v>58</v>
      </c>
      <c r="B27" s="101">
        <f>EB33+40</f>
        <v>40</v>
      </c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</row>
    <row r="28" spans="1:30" ht="12.75">
      <c r="A28" s="100" t="s">
        <v>59</v>
      </c>
      <c r="B28" s="101">
        <f>DATE(YEAR($B$5+150),8,15)</f>
        <v>42597</v>
      </c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</row>
    <row r="29" spans="1:30" ht="12.75">
      <c r="A29" s="100" t="s">
        <v>60</v>
      </c>
      <c r="B29" s="101">
        <f>DATE(YEAR($B$5+150),5,1)</f>
        <v>42491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</row>
    <row r="30" spans="1:30" ht="12.75">
      <c r="A30" s="100" t="s">
        <v>61</v>
      </c>
      <c r="B30" s="101">
        <f>DATE(YEAR($B$5+150),7,14)</f>
        <v>42565</v>
      </c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</row>
    <row r="31" spans="1:30" ht="12.75">
      <c r="A31" s="100" t="s">
        <v>62</v>
      </c>
      <c r="B31" s="101">
        <f>DATE(YEAR($B$5+150),1,1)</f>
        <v>42370</v>
      </c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</row>
    <row r="32" spans="1:30" ht="12.75">
      <c r="A32" s="100" t="s">
        <v>63</v>
      </c>
      <c r="B32" s="101">
        <f>DATE(YEAR($B$5),12,25)</f>
        <v>42363</v>
      </c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</row>
    <row r="33" spans="1:30" ht="12.75">
      <c r="A33" s="100" t="s">
        <v>64</v>
      </c>
      <c r="B33" s="104">
        <f>ROUND(DATE(YEAR($B$5+150),4,MOD(234-11*MOD(YEAR($B$5+150),19),30))/7,0)*7-6</f>
        <v>42456</v>
      </c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</row>
    <row r="34" spans="1:30" ht="12.75">
      <c r="A34" s="100" t="s">
        <v>65</v>
      </c>
      <c r="B34" s="101">
        <f>B33+1</f>
        <v>42457</v>
      </c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</row>
    <row r="35" spans="1:30" ht="12.75">
      <c r="A35" s="100" t="s">
        <v>66</v>
      </c>
      <c r="B35" s="101">
        <f>B33+49</f>
        <v>42505</v>
      </c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</row>
    <row r="36" spans="1:30" ht="12.75">
      <c r="A36" s="100" t="s">
        <v>67</v>
      </c>
      <c r="B36" s="101">
        <f>B33+50</f>
        <v>42506</v>
      </c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</row>
    <row r="37" spans="1:30" ht="14.25" customHeight="1">
      <c r="A37" s="100" t="s">
        <v>68</v>
      </c>
      <c r="B37" s="101">
        <f>DATE(YEAR($B$5),11,1)</f>
        <v>42309</v>
      </c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</row>
    <row r="38" spans="1:30" ht="12.75">
      <c r="A38" s="102" t="s">
        <v>69</v>
      </c>
      <c r="B38" s="103">
        <f>DATE(YEAR($B$5+150),5,8)</f>
        <v>42498</v>
      </c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</row>
    <row r="40" spans="1:30" ht="14.25" customHeight="1">
      <c r="A40" s="251" t="s">
        <v>70</v>
      </c>
      <c r="B40" s="251"/>
      <c r="D40" s="253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</row>
    <row r="41" spans="1:30" ht="12.75">
      <c r="A41" s="252"/>
      <c r="B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</row>
    <row r="42" spans="1:30" ht="12.75">
      <c r="A42" s="252"/>
      <c r="B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</row>
    <row r="43" spans="1:30" ht="12.75">
      <c r="A43" s="252"/>
      <c r="B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</row>
    <row r="44" spans="1:30" ht="12.75">
      <c r="A44" s="252"/>
      <c r="B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</row>
    <row r="47" ht="12.75">
      <c r="B47" s="104"/>
    </row>
    <row r="48" ht="12.75">
      <c r="B48" t="s">
        <v>71</v>
      </c>
    </row>
  </sheetData>
  <sheetProtection/>
  <mergeCells count="36">
    <mergeCell ref="E16:I16"/>
    <mergeCell ref="M16:Q16"/>
    <mergeCell ref="U16:Y16"/>
    <mergeCell ref="D37:AD38"/>
    <mergeCell ref="AC7:AC16"/>
    <mergeCell ref="E8:I8"/>
    <mergeCell ref="M8:Q8"/>
    <mergeCell ref="U8:Y8"/>
    <mergeCell ref="E9:I9"/>
    <mergeCell ref="M9:Q9"/>
    <mergeCell ref="A40:B44"/>
    <mergeCell ref="D40:AD44"/>
    <mergeCell ref="A18:B19"/>
    <mergeCell ref="D19:AD36"/>
    <mergeCell ref="A20:B20"/>
    <mergeCell ref="A21:B21"/>
    <mergeCell ref="A22:B22"/>
    <mergeCell ref="A24:B24"/>
    <mergeCell ref="U9:Y9"/>
    <mergeCell ref="E10:I10"/>
    <mergeCell ref="M10:Q10"/>
    <mergeCell ref="U10:Y10"/>
    <mergeCell ref="E6:I6"/>
    <mergeCell ref="M6:Q6"/>
    <mergeCell ref="U6:Y6"/>
    <mergeCell ref="E7:I7"/>
    <mergeCell ref="M7:Q7"/>
    <mergeCell ref="U7:Y7"/>
    <mergeCell ref="D1:Z2"/>
    <mergeCell ref="E3:I3"/>
    <mergeCell ref="M3:Q3"/>
    <mergeCell ref="U3:Y3"/>
    <mergeCell ref="A4:B4"/>
    <mergeCell ref="E5:I5"/>
    <mergeCell ref="M5:Q5"/>
    <mergeCell ref="U5:Y5"/>
  </mergeCells>
  <dataValidations count="13">
    <dataValidation operator="equal" allowBlank="1" showErrorMessage="1" sqref="A1 E5">
      <formula1>0</formula1>
    </dataValidation>
    <dataValidation operator="equal" allowBlank="1" showInputMessage="1" showErrorMessage="1" promptTitle="Zone académique" prompt="La zone affichée ici dépend du choix fait par l'utilisateur sur le premier onglet.&#10;Ne pas modifier cette valeur dans cette feuille-ci !" sqref="B1">
      <formula1>0</formula1>
    </dataValidation>
    <dataValidation operator="equal" allowBlank="1" showInputMessage="1" showErrorMessage="1" promptTitle="Année scolaire" prompt="L'année scolaire affichée ici dépend du choix fait par l'utilisateur dans le premier onglet.&#10;Ne pas modifier cette valeur dans cette feuille-ci !" sqref="B2">
      <formula1>0</formula1>
    </dataValidation>
    <dataValidation operator="equal" allowBlank="1" showInputMessage="1" showErrorMessage="1" promptTitle="Saisie des congés" prompt="Saisir les dates &quot;officielles&quot; des débuts et fins de périodes de vacances.&#10;Attention : bien mettre le &quot;samedi&quot; comme début des périodes...&#10;&#10;Pont de l'ascension :&#10;Si le vendredi de l'ascension est vaqué, il faut l'indiquer..." sqref="A4">
      <formula1>0</formula1>
    </dataValidation>
    <dataValidation type="list" operator="equal" showErrorMessage="1" sqref="E15">
      <formula1>"vaqué,non vaqué"</formula1>
    </dataValidation>
    <dataValidation type="list" operator="equal" showErrorMessage="1" sqref="G15">
      <formula1>"vaqué,non vaqué"</formula1>
    </dataValidation>
    <dataValidation type="list" operator="equal" showErrorMessage="1" sqref="I15">
      <formula1>"vaqué,non vaqué"</formula1>
    </dataValidation>
    <dataValidation type="list" operator="equal" showErrorMessage="1" sqref="M15">
      <formula1>"vaqué,non vaqué"</formula1>
    </dataValidation>
    <dataValidation type="list" operator="equal" showErrorMessage="1" sqref="O15">
      <formula1>"vaqué,non vaqué"</formula1>
    </dataValidation>
    <dataValidation type="list" operator="equal" showErrorMessage="1" sqref="Q15">
      <formula1>"vaqué,non vaqué"</formula1>
    </dataValidation>
    <dataValidation type="list" operator="equal" showErrorMessage="1" sqref="U15">
      <formula1>"vaqué,non vaqué"</formula1>
    </dataValidation>
    <dataValidation type="list" operator="equal" showErrorMessage="1" sqref="W15">
      <formula1>" vaqué,non vaqué"</formula1>
    </dataValidation>
    <dataValidation type="list" operator="equal" showErrorMessage="1" sqref="Y15">
      <formula1>"vaqué,non vaqué"</formula1>
    </dataValidation>
  </dataValidations>
  <hyperlinks>
    <hyperlink ref="AC3" r:id="rId1" display="snu63@snuipp.fr"/>
  </hyperlinks>
  <printOptions horizontalCentered="1"/>
  <pageMargins left="0.39375" right="0.39375" top="0.63125" bottom="0.39375" header="0.39375" footer="0.511805555555555"/>
  <pageSetup fitToHeight="1" fitToWidth="1" orientation="portrait" paperSize="9" r:id="rId2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Mamin</dc:creator>
  <cp:keywords/>
  <dc:description/>
  <cp:lastModifiedBy>Jean-Michel BACCOUNNAUD</cp:lastModifiedBy>
  <cp:lastPrinted>2015-10-15T21:16:44Z</cp:lastPrinted>
  <dcterms:created xsi:type="dcterms:W3CDTF">2015-08-05T12:03:55Z</dcterms:created>
  <dcterms:modified xsi:type="dcterms:W3CDTF">2015-10-15T21:50:34Z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